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F_R" sheetId="1" r:id="rId1"/>
    <sheet name="F_R (2)" sheetId="2" r:id="rId2"/>
  </sheets>
  <definedNames>
    <definedName name="délai" localSheetId="1">'F_R (2)'!$G$7</definedName>
    <definedName name="délai">'F_R'!$G$7</definedName>
    <definedName name="diag" localSheetId="1">'F_R (2)'!#REF!</definedName>
    <definedName name="diag">'F_R'!#REF!</definedName>
    <definedName name="diago" localSheetId="1">'F_R (2)'!$R$15:$W$44</definedName>
    <definedName name="diago">'F_R'!$R$15:$W$44</definedName>
    <definedName name="Heure_arrivée" localSheetId="1">'F_R (2)'!$I$107</definedName>
    <definedName name="Heure_arrivée">'F_R'!$I$107</definedName>
    <definedName name="heure_départ" localSheetId="1">'F_R (2)'!$G$5</definedName>
    <definedName name="heure_départ">'F_R'!$G$5</definedName>
    <definedName name="heure_limite" localSheetId="1">'F_R (2)'!$G$8</definedName>
    <definedName name="heure_limite">'F_R'!$G$8</definedName>
    <definedName name="_xlnm.Print_Titles" localSheetId="0">'F_R'!$13:$14</definedName>
    <definedName name="_xlnm.Print_Titles" localSheetId="1">'F_R (2)'!$13:$14</definedName>
    <definedName name="initiales" localSheetId="1">'F_R (2)'!$G$1</definedName>
    <definedName name="initiales">'F_R'!$G$1</definedName>
    <definedName name="km_arrivée" localSheetId="1">'F_R (2)'!$C$107</definedName>
    <definedName name="km_arrivée">'F_R'!$C$107</definedName>
    <definedName name="km_départ" localSheetId="1">'F_R (2)'!$C$15</definedName>
    <definedName name="km_départ">'F_R'!$C$15</definedName>
    <definedName name="ville_arrivée" localSheetId="1">'F_R (2)'!$E$107</definedName>
    <definedName name="ville_arrivée">'F_R'!$E$107</definedName>
    <definedName name="ville_départ" localSheetId="1">'F_R (2)'!$E$15</definedName>
    <definedName name="ville_départ">'F_R'!$E$15</definedName>
    <definedName name="_xlnm.Print_Area" localSheetId="0">'F_R'!$A$1:$J$109</definedName>
    <definedName name="_xlnm.Print_Area" localSheetId="1">'F_R (2)'!$A$1:$J$109</definedName>
  </definedNames>
  <calcPr fullCalcOnLoad="1"/>
</workbook>
</file>

<file path=xl/comments1.xml><?xml version="1.0" encoding="utf-8"?>
<comments xmlns="http://schemas.openxmlformats.org/spreadsheetml/2006/main">
  <authors>
    <author>Bernard LESCUDE</author>
    <author>LEDUC Guy</author>
  </authors>
  <commentList>
    <comment ref="A5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</t>
        </r>
        <r>
          <rPr>
            <b/>
            <sz val="8"/>
            <rFont val="Tahoma"/>
            <family val="2"/>
          </rPr>
          <t>Prénom</t>
        </r>
        <r>
          <rPr>
            <sz val="8"/>
            <rFont val="Tahoma"/>
            <family val="2"/>
          </rPr>
          <t xml:space="preserve"> et</t>
        </r>
        <r>
          <rPr>
            <b/>
            <sz val="8"/>
            <rFont val="Tahoma"/>
            <family val="2"/>
          </rPr>
          <t xml:space="preserve"> Nom</t>
        </r>
        <r>
          <rPr>
            <sz val="8"/>
            <rFont val="Tahoma"/>
            <family val="2"/>
          </rPr>
          <t xml:space="preserve"> du/des </t>
        </r>
        <r>
          <rPr>
            <b/>
            <sz val="8"/>
            <rFont val="Tahoma"/>
            <family val="2"/>
          </rPr>
          <t xml:space="preserve">participant(s)
</t>
        </r>
        <r>
          <rPr>
            <sz val="8"/>
            <rFont val="Tahoma"/>
            <family val="2"/>
          </rPr>
          <t>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 / Nom)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</t>
        </r>
        <r>
          <rPr>
            <u val="single"/>
            <sz val="8"/>
            <rFont val="Tahoma"/>
            <family val="2"/>
          </rPr>
          <t>date</t>
        </r>
        <r>
          <rPr>
            <sz val="8"/>
            <rFont val="Tahoma"/>
            <family val="2"/>
          </rPr>
          <t xml:space="preserve"> et </t>
        </r>
        <r>
          <rPr>
            <u val="single"/>
            <sz val="8"/>
            <rFont val="Tahoma"/>
            <family val="2"/>
          </rPr>
          <t>l'heure</t>
        </r>
        <r>
          <rPr>
            <sz val="8"/>
            <rFont val="Tahoma"/>
            <family val="2"/>
          </rPr>
          <t xml:space="preserve"> de départ sous la forme 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rFont val="Tahoma"/>
            <family val="2"/>
          </rPr>
          <t xml:space="preserve"> pour le 29 mai 2013 à 04h00.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E107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Si cette feuille comporte trop de lignes, alors </t>
        </r>
        <r>
          <rPr>
            <u val="single"/>
            <sz val="8"/>
            <rFont val="Tahoma"/>
            <family val="2"/>
          </rPr>
          <t>laissez non remplies</t>
        </r>
        <r>
          <rPr>
            <sz val="8"/>
            <rFont val="Tahoma"/>
            <family val="2"/>
          </rPr>
          <t xml:space="preserve"> les lignes inutilisées. Ces </t>
        </r>
        <r>
          <rPr>
            <b/>
            <sz val="8"/>
            <rFont val="Tahoma"/>
            <family val="2"/>
          </rPr>
          <t>lignes vides</t>
        </r>
        <r>
          <rPr>
            <sz val="8"/>
            <rFont val="Tahoma"/>
            <family val="2"/>
          </rPr>
          <t xml:space="preserve"> peuvent d'ailleurs être </t>
        </r>
        <r>
          <rPr>
            <u val="single"/>
            <sz val="8"/>
            <rFont val="Tahoma"/>
            <family val="2"/>
          </rPr>
          <t>réparties</t>
        </r>
        <r>
          <rPr>
            <sz val="8"/>
            <rFont val="Tahoma"/>
            <family val="2"/>
          </rPr>
          <t xml:space="preserve"> à l'intérieur de la feuille dans un </t>
        </r>
        <r>
          <rPr>
            <u val="single"/>
            <sz val="8"/>
            <rFont val="Tahoma"/>
            <family val="2"/>
          </rPr>
          <t>souci de présentation</t>
        </r>
        <r>
          <rPr>
            <sz val="8"/>
            <rFont val="Tahoma"/>
            <family val="2"/>
          </rPr>
          <t xml:space="preserve"> : elles ne sont pas obligatoirement cantonnées à la fin. On peut par exemple en mettre une après chaque contrôle, afin que ceux-ci ressortent mieux. De même on peut rajouter plusieurs lignes vides consécutives de façon à ce que le bas du recto (la 1ère page) corresponde à une étape.
Le nombre de lignes a été calculé pour correspondre à </t>
        </r>
        <r>
          <rPr>
            <b/>
            <sz val="8"/>
            <rFont val="Tahoma"/>
            <family val="2"/>
          </rPr>
          <t>2 pages</t>
        </r>
        <r>
          <rPr>
            <sz val="8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rFont val="Tahoma"/>
            <family val="2"/>
          </rPr>
          <t>aperçu avant impression</t>
        </r>
        <r>
          <rPr>
            <sz val="8"/>
            <rFont val="Tahoma"/>
            <family val="2"/>
          </rPr>
          <t xml:space="preserve"> montre 2 pages + quelques lignes sur une 3ème page. –&gt; Dans ce cas, allez dans "</t>
        </r>
        <r>
          <rPr>
            <b/>
            <sz val="8"/>
            <rFont val="Tahoma"/>
            <family val="2"/>
          </rPr>
          <t>Fichier - Mise en Page</t>
        </r>
        <r>
          <rPr>
            <sz val="8"/>
            <rFont val="Tahoma"/>
            <family val="2"/>
          </rPr>
          <t xml:space="preserve">" et retouchez le </t>
        </r>
        <r>
          <rPr>
            <b/>
            <sz val="8"/>
            <rFont val="Tahoma"/>
            <family val="2"/>
          </rPr>
          <t>coefficient de réduction/agrandissement</t>
        </r>
        <r>
          <rPr>
            <sz val="8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"simple" de la distance.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20 km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rFont val="Tahoma"/>
            <family val="2"/>
          </rPr>
          <t xml:space="preserve"> pour une pause de 20 minutes.</t>
        </r>
      </text>
    </comment>
    <comment ref="H13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vitesse </t>
        </r>
        <r>
          <rPr>
            <u val="single"/>
            <sz val="8"/>
            <rFont val="Tahoma"/>
            <family val="2"/>
          </rPr>
          <t>sans l'unité</t>
        </r>
        <r>
          <rPr>
            <sz val="8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19,4 km/h</t>
        </r>
        <r>
          <rPr>
            <sz val="8"/>
            <rFont val="Tahoma"/>
            <family val="2"/>
          </rPr>
          <t xml:space="preserve"> et uniquement quand elle change.
Si elle ne change pas, </t>
        </r>
        <r>
          <rPr>
            <u val="single"/>
            <sz val="8"/>
            <rFont val="Tahoma"/>
            <family val="2"/>
          </rPr>
          <t>inutile de la réécrire</t>
        </r>
        <r>
          <rPr>
            <sz val="8"/>
            <rFont val="Tahoma"/>
            <family val="2"/>
          </rPr>
          <t>.</t>
        </r>
      </text>
    </comment>
    <comment ref="G1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rFont val="Tahoma"/>
            <family val="2"/>
          </rPr>
          <t xml:space="preserve">, …).
Note : concernant </t>
        </r>
        <r>
          <rPr>
            <b/>
            <sz val="8"/>
            <rFont val="Tahoma"/>
            <family val="2"/>
          </rPr>
          <t>Bari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rFont val="Tahoma"/>
            <family val="2"/>
          </rPr>
          <t>Budapest,</t>
        </r>
        <r>
          <rPr>
            <sz val="8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respectivement.</t>
        </r>
      </text>
    </comment>
    <comment ref="H1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 N° de
la Diagonale ou de l'EuroDiagonale.</t>
        </r>
      </text>
    </comment>
    <comment ref="D13" authorId="1">
      <text>
        <r>
          <rPr>
            <sz val="8"/>
            <rFont val="Tahoma"/>
            <family val="2"/>
          </rPr>
          <t xml:space="preserve">Deux lettres possibles :
     •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pour </t>
        </r>
        <r>
          <rPr>
            <u val="single"/>
            <sz val="8"/>
            <rFont val="Tahoma"/>
            <family val="2"/>
          </rPr>
          <t>Carte postale</t>
        </r>
        <r>
          <rPr>
            <sz val="8"/>
            <rFont val="Tahoma"/>
            <family val="2"/>
          </rPr>
          <t xml:space="preserve"> (carte départ et carte arrivée),
     •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pour </t>
        </r>
        <r>
          <rPr>
            <u val="single"/>
            <sz val="8"/>
            <rFont val="Tahoma"/>
            <family val="2"/>
          </rPr>
          <t>Pointage</t>
        </r>
        <r>
          <rPr>
            <sz val="8"/>
            <rFont val="Tahoma"/>
            <family val="2"/>
          </rPr>
          <t xml:space="preserve"> sur le carnet de route.
Les règles sont les suivantes :
    • </t>
        </r>
        <r>
          <rPr>
            <b/>
            <sz val="8"/>
            <rFont val="Tahoma"/>
            <family val="2"/>
          </rPr>
          <t>EuroDiagonales</t>
        </r>
        <r>
          <rPr>
            <sz val="8"/>
            <rFont val="Tahoma"/>
            <family val="2"/>
          </rPr>
          <t xml:space="preserve"> : au moins un Pointage par jour.
    • </t>
        </r>
        <r>
          <rPr>
            <b/>
            <sz val="8"/>
            <rFont val="Tahoma"/>
            <family val="2"/>
          </rPr>
          <t>Diagonales</t>
        </r>
        <r>
          <rPr>
            <sz val="8"/>
            <rFont val="Tahoma"/>
            <family val="2"/>
          </rPr>
          <t xml:space="preserve"> :
         o Le 1er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</t>
        </r>
        <r>
          <rPr>
            <u val="single"/>
            <sz val="8"/>
            <rFont val="Tahoma"/>
            <family val="2"/>
          </rPr>
          <t>carte postale départ</t>
        </r>
        <r>
          <rPr>
            <sz val="8"/>
            <rFont val="Tahoma"/>
            <family val="2"/>
          </rPr>
          <t xml:space="preserve">) au plus à 50 km du départ,
         o Le 2ème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</t>
        </r>
        <r>
          <rPr>
            <u val="single"/>
            <sz val="8"/>
            <rFont val="Tahoma"/>
            <family val="2"/>
          </rPr>
          <t>carte arrivée</t>
        </r>
        <r>
          <rPr>
            <sz val="8"/>
            <rFont val="Tahoma"/>
            <family val="2"/>
          </rPr>
          <t xml:space="preserve">) à moins de 50 km de l’arrivée,
         o Les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(pointages sur le carnet de route) espacés au plus de 120 km,
         o Le 1er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peut être mis jusqu’à 120 km du 1er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carte départ),
         o Le dernier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peut être mis jusqu’à 120 km du 2ème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carte arrivée).</t>
        </r>
      </text>
    </comment>
  </commentList>
</comments>
</file>

<file path=xl/comments2.xml><?xml version="1.0" encoding="utf-8"?>
<comments xmlns="http://schemas.openxmlformats.org/spreadsheetml/2006/main">
  <authors>
    <author>LEDUC Guy</author>
    <author>Bernard LESCUDE</author>
  </authors>
  <commentList>
    <comment ref="G1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rFont val="Tahoma"/>
            <family val="2"/>
          </rPr>
          <t xml:space="preserve">, …).
Note : concernant </t>
        </r>
        <r>
          <rPr>
            <b/>
            <sz val="8"/>
            <rFont val="Tahoma"/>
            <family val="2"/>
          </rPr>
          <t>Bari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rFont val="Tahoma"/>
            <family val="2"/>
          </rPr>
          <t>Budapest,</t>
        </r>
        <r>
          <rPr>
            <sz val="8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respectivement.</t>
        </r>
      </text>
    </comment>
    <comment ref="H1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 N° de
la Diagonale ou de l'EuroDiagonale.</t>
        </r>
      </text>
    </comment>
    <comment ref="A5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</t>
        </r>
        <r>
          <rPr>
            <b/>
            <sz val="8"/>
            <rFont val="Tahoma"/>
            <family val="2"/>
          </rPr>
          <t>Prénom</t>
        </r>
        <r>
          <rPr>
            <sz val="8"/>
            <rFont val="Tahoma"/>
            <family val="2"/>
          </rPr>
          <t xml:space="preserve"> et</t>
        </r>
        <r>
          <rPr>
            <b/>
            <sz val="8"/>
            <rFont val="Tahoma"/>
            <family val="2"/>
          </rPr>
          <t xml:space="preserve"> Nom</t>
        </r>
        <r>
          <rPr>
            <sz val="8"/>
            <rFont val="Tahoma"/>
            <family val="2"/>
          </rPr>
          <t xml:space="preserve"> du/des </t>
        </r>
        <r>
          <rPr>
            <b/>
            <sz val="8"/>
            <rFont val="Tahoma"/>
            <family val="2"/>
          </rPr>
          <t xml:space="preserve">participant(s)
</t>
        </r>
        <r>
          <rPr>
            <sz val="8"/>
            <rFont val="Tahoma"/>
            <family val="2"/>
          </rPr>
          <t>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 / Nom)</t>
        </r>
      </text>
    </comment>
    <comment ref="F5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</t>
        </r>
        <r>
          <rPr>
            <u val="single"/>
            <sz val="8"/>
            <rFont val="Tahoma"/>
            <family val="2"/>
          </rPr>
          <t>date</t>
        </r>
        <r>
          <rPr>
            <sz val="8"/>
            <rFont val="Tahoma"/>
            <family val="2"/>
          </rPr>
          <t xml:space="preserve"> et </t>
        </r>
        <r>
          <rPr>
            <u val="single"/>
            <sz val="8"/>
            <rFont val="Tahoma"/>
            <family val="2"/>
          </rPr>
          <t>l'heure</t>
        </r>
        <r>
          <rPr>
            <sz val="8"/>
            <rFont val="Tahoma"/>
            <family val="2"/>
          </rPr>
          <t xml:space="preserve"> de départ sous la forme 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rFont val="Tahoma"/>
            <family val="2"/>
          </rPr>
          <t xml:space="preserve"> pour le 29 mai 2013 à 04h00.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D13" authorId="0">
      <text>
        <r>
          <rPr>
            <sz val="8"/>
            <rFont val="Tahoma"/>
            <family val="2"/>
          </rPr>
          <t xml:space="preserve">Deux lettres possibles :
     •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pour </t>
        </r>
        <r>
          <rPr>
            <u val="single"/>
            <sz val="8"/>
            <rFont val="Tahoma"/>
            <family val="2"/>
          </rPr>
          <t>Carte postale</t>
        </r>
        <r>
          <rPr>
            <sz val="8"/>
            <rFont val="Tahoma"/>
            <family val="2"/>
          </rPr>
          <t xml:space="preserve"> (carte départ et carte arrivée),
     •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pour </t>
        </r>
        <r>
          <rPr>
            <u val="single"/>
            <sz val="8"/>
            <rFont val="Tahoma"/>
            <family val="2"/>
          </rPr>
          <t>Pointage</t>
        </r>
        <r>
          <rPr>
            <sz val="8"/>
            <rFont val="Tahoma"/>
            <family val="2"/>
          </rPr>
          <t xml:space="preserve"> sur le carnet de route.
Les règles sont les suivantes :
    • </t>
        </r>
        <r>
          <rPr>
            <b/>
            <sz val="8"/>
            <rFont val="Tahoma"/>
            <family val="2"/>
          </rPr>
          <t>EuroDiagonales</t>
        </r>
        <r>
          <rPr>
            <sz val="8"/>
            <rFont val="Tahoma"/>
            <family val="2"/>
          </rPr>
          <t xml:space="preserve"> : au moins un Pointage par jour.
    • </t>
        </r>
        <r>
          <rPr>
            <b/>
            <sz val="8"/>
            <rFont val="Tahoma"/>
            <family val="2"/>
          </rPr>
          <t>Diagonales</t>
        </r>
        <r>
          <rPr>
            <sz val="8"/>
            <rFont val="Tahoma"/>
            <family val="2"/>
          </rPr>
          <t xml:space="preserve"> :
         o Le 1er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</t>
        </r>
        <r>
          <rPr>
            <u val="single"/>
            <sz val="8"/>
            <rFont val="Tahoma"/>
            <family val="2"/>
          </rPr>
          <t>carte postale départ</t>
        </r>
        <r>
          <rPr>
            <sz val="8"/>
            <rFont val="Tahoma"/>
            <family val="2"/>
          </rPr>
          <t xml:space="preserve">) au plus à 50 km du départ,
         o Le 2ème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</t>
        </r>
        <r>
          <rPr>
            <u val="single"/>
            <sz val="8"/>
            <rFont val="Tahoma"/>
            <family val="2"/>
          </rPr>
          <t>carte arrivée</t>
        </r>
        <r>
          <rPr>
            <sz val="8"/>
            <rFont val="Tahoma"/>
            <family val="2"/>
          </rPr>
          <t xml:space="preserve">) à moins de 50 km de l’arrivée,
         o Les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(pointages sur le carnet de route) espacés au plus de 120 km,
         o Le 1er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peut être mis jusqu’à 120 km du 1er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carte départ),
         o Le dernier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peut être mis jusqu’à 120 km du 2ème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(la carte arrivée).</t>
        </r>
      </text>
    </comment>
    <comment ref="G13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rFont val="Tahoma"/>
            <family val="2"/>
          </rPr>
          <t xml:space="preserve"> pour une pause de 20 minutes.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vitesse </t>
        </r>
        <r>
          <rPr>
            <u val="single"/>
            <sz val="8"/>
            <rFont val="Tahoma"/>
            <family val="2"/>
          </rPr>
          <t>sans l'unité</t>
        </r>
        <r>
          <rPr>
            <sz val="8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19,4 km/h</t>
        </r>
        <r>
          <rPr>
            <sz val="8"/>
            <rFont val="Tahoma"/>
            <family val="2"/>
          </rPr>
          <t xml:space="preserve"> et uniquement quand elle change.
Si elle ne change pas, </t>
        </r>
        <r>
          <rPr>
            <u val="single"/>
            <sz val="8"/>
            <rFont val="Tahoma"/>
            <family val="2"/>
          </rPr>
          <t>inutile de la réécrire</t>
        </r>
        <r>
          <rPr>
            <sz val="8"/>
            <rFont val="Tahoma"/>
            <family val="2"/>
          </rPr>
          <t>.</t>
        </r>
      </text>
    </comment>
    <comment ref="C14" authorId="1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"simple" de la distance.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20 km</t>
        </r>
      </text>
    </comment>
    <comment ref="E10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Si cette feuille comporte trop de lignes, alors </t>
        </r>
        <r>
          <rPr>
            <u val="single"/>
            <sz val="8"/>
            <rFont val="Tahoma"/>
            <family val="2"/>
          </rPr>
          <t>laissez non remplies</t>
        </r>
        <r>
          <rPr>
            <sz val="8"/>
            <rFont val="Tahoma"/>
            <family val="2"/>
          </rPr>
          <t xml:space="preserve"> les lignes inutilisées. Ces </t>
        </r>
        <r>
          <rPr>
            <b/>
            <sz val="8"/>
            <rFont val="Tahoma"/>
            <family val="2"/>
          </rPr>
          <t>lignes vides</t>
        </r>
        <r>
          <rPr>
            <sz val="8"/>
            <rFont val="Tahoma"/>
            <family val="2"/>
          </rPr>
          <t xml:space="preserve"> peuvent d'ailleurs être </t>
        </r>
        <r>
          <rPr>
            <u val="single"/>
            <sz val="8"/>
            <rFont val="Tahoma"/>
            <family val="2"/>
          </rPr>
          <t>réparties</t>
        </r>
        <r>
          <rPr>
            <sz val="8"/>
            <rFont val="Tahoma"/>
            <family val="2"/>
          </rPr>
          <t xml:space="preserve"> à l'intérieur de la feuille dans un </t>
        </r>
        <r>
          <rPr>
            <u val="single"/>
            <sz val="8"/>
            <rFont val="Tahoma"/>
            <family val="2"/>
          </rPr>
          <t>souci de présentation</t>
        </r>
        <r>
          <rPr>
            <sz val="8"/>
            <rFont val="Tahoma"/>
            <family val="2"/>
          </rPr>
          <t xml:space="preserve"> : elles ne sont pas obligatoirement cantonnées à la fin. On peut par exemple en mettre une après chaque contrôle, afin que ceux-ci ressortent mieux. De même on peut rajouter plusieurs lignes vides consécutives de façon à ce que le bas du recto (la 1ère page) corresponde à une étape.
Le nombre de lignes a été calculé pour correspondre à </t>
        </r>
        <r>
          <rPr>
            <b/>
            <sz val="8"/>
            <rFont val="Tahoma"/>
            <family val="2"/>
          </rPr>
          <t>2 pages</t>
        </r>
        <r>
          <rPr>
            <sz val="8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rFont val="Tahoma"/>
            <family val="2"/>
          </rPr>
          <t>aperçu avant impression</t>
        </r>
        <r>
          <rPr>
            <sz val="8"/>
            <rFont val="Tahoma"/>
            <family val="2"/>
          </rPr>
          <t xml:space="preserve"> montre 2 pages + quelques lignes sur une 3ème page. –&gt; Dans ce cas, allez dans "</t>
        </r>
        <r>
          <rPr>
            <b/>
            <sz val="8"/>
            <rFont val="Tahoma"/>
            <family val="2"/>
          </rPr>
          <t>Fichier - Mise en Page</t>
        </r>
        <r>
          <rPr>
            <sz val="8"/>
            <rFont val="Tahoma"/>
            <family val="2"/>
          </rPr>
          <t xml:space="preserve">" et retouchez le </t>
        </r>
        <r>
          <rPr>
            <b/>
            <sz val="8"/>
            <rFont val="Tahoma"/>
            <family val="2"/>
          </rPr>
          <t>coefficient de réduction/agrandissement</t>
        </r>
        <r>
          <rPr>
            <sz val="8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</commentList>
</comments>
</file>

<file path=xl/sharedStrings.xml><?xml version="1.0" encoding="utf-8"?>
<sst xmlns="http://schemas.openxmlformats.org/spreadsheetml/2006/main" count="525" uniqueCount="185">
  <si>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</si>
  <si>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</si>
  <si>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</si>
  <si>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</si>
  <si>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</si>
  <si>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</si>
  <si>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</si>
  <si>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</si>
  <si>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</si>
  <si>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</si>
  <si>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</si>
  <si>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</si>
  <si>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</si>
  <si>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</si>
  <si>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</si>
  <si>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</si>
  <si>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</si>
  <si>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</si>
  <si>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</si>
  <si>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</si>
  <si>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</si>
  <si>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</si>
  <si>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HM</t>
  </si>
  <si>
    <t>MH</t>
  </si>
  <si>
    <t>Prénom et Nom des participants</t>
  </si>
  <si>
    <t>Départ le :</t>
  </si>
  <si>
    <t>Délai :</t>
  </si>
  <si>
    <t>Distance théorique :</t>
  </si>
  <si>
    <t>Arrivée au plus tard le :</t>
  </si>
  <si>
    <t>Marge prévue :</t>
  </si>
  <si>
    <t>Distances</t>
  </si>
  <si>
    <t>Jour</t>
  </si>
  <si>
    <t>cumul</t>
  </si>
  <si>
    <t>part.</t>
  </si>
  <si>
    <t>Localité</t>
  </si>
  <si>
    <t>Arrêts</t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</si>
  <si>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</si>
  <si>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r>
      <t>N°</t>
    </r>
    <r>
      <rPr>
        <sz val="10"/>
        <rFont val="Arial"/>
        <family val="0"/>
      </rPr>
      <t xml:space="preserve"> des routes</t>
    </r>
  </si>
  <si>
    <t>DC</t>
  </si>
  <si>
    <t>Copenhague</t>
  </si>
  <si>
    <t>CD</t>
  </si>
  <si>
    <t>ST</t>
  </si>
  <si>
    <t>Budapest</t>
  </si>
  <si>
    <t>MI</t>
  </si>
  <si>
    <t>Bari</t>
  </si>
  <si>
    <t>TS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</si>
  <si>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</si>
  <si>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</si>
  <si>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</si>
  <si>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</si>
  <si>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</si>
  <si>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</si>
  <si>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</si>
  <si>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</si>
  <si>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</si>
  <si>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</si>
  <si>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>Distance prévue :</t>
  </si>
  <si>
    <r>
      <t xml:space="preserve">V
</t>
    </r>
    <r>
      <rPr>
        <b/>
        <sz val="7"/>
        <rFont val="Arial"/>
        <family val="2"/>
      </rPr>
      <t>km/h</t>
    </r>
  </si>
  <si>
    <t>Rue // au canal, vers l'ouest</t>
  </si>
  <si>
    <t>L'itinéraire décrit ci-dessus est sous l'entière responsabilité du candidat diagonaliste qui devra
se conformer aux dispositions du code de la route et veiller particulièrement à ce que les routes empruntées soient accessibles aux cyclistes.                            Le Délégué Fédéral.</t>
  </si>
  <si>
    <r>
      <t>N° de téléphone portable</t>
    </r>
    <r>
      <rPr>
        <i/>
        <sz val="9"/>
        <rFont val="Arial"/>
        <family val="2"/>
      </rPr>
      <t>(facultatif) :</t>
    </r>
  </si>
  <si>
    <t>C</t>
  </si>
  <si>
    <t>P</t>
  </si>
  <si>
    <t>CHRISTOPHE GARAIX</t>
  </si>
  <si>
    <t>GERSTHEIM</t>
  </si>
  <si>
    <t>OBENHEIM</t>
  </si>
  <si>
    <t>BOOFZHEIM</t>
  </si>
  <si>
    <t>SAASENHEIM</t>
  </si>
  <si>
    <t>MARCKOLSHEIM</t>
  </si>
  <si>
    <t>KUNHEIM</t>
  </si>
  <si>
    <t>NEUF-BRISACH</t>
  </si>
  <si>
    <t>HIRTZFEIDEN</t>
  </si>
  <si>
    <t>ENSISHEIM</t>
  </si>
  <si>
    <t>MULHOUSE</t>
  </si>
  <si>
    <t xml:space="preserve"> ALTKIRCH</t>
  </si>
  <si>
    <t>DANNEMARIE</t>
  </si>
  <si>
    <t>DELLE</t>
  </si>
  <si>
    <t>PORRENTRUY</t>
  </si>
  <si>
    <t>PONT DE ROIDE</t>
  </si>
  <si>
    <t>CLERVAL</t>
  </si>
  <si>
    <t>BAUME LES DAMES</t>
  </si>
  <si>
    <t>VALDAHON</t>
  </si>
  <si>
    <t>PONTARLIER</t>
  </si>
  <si>
    <t>CHAMPAGNOLE</t>
  </si>
  <si>
    <t>LONS LE SAUNIER</t>
  </si>
  <si>
    <t>BOURG EN BRESSE</t>
  </si>
  <si>
    <t>CHALAMONT</t>
  </si>
  <si>
    <t>MEXIMIEU</t>
  </si>
  <si>
    <t>LOYETTE</t>
  </si>
  <si>
    <t>CREMIEU</t>
  </si>
  <si>
    <t>BOURGOIN JALLIEU</t>
  </si>
  <si>
    <t>LA COTE ST ANDRE</t>
  </si>
  <si>
    <t>ST SIMEON DE BRESSIEUX</t>
  </si>
  <si>
    <t>ROYBON</t>
  </si>
  <si>
    <t>ROMANS SUR ISERE</t>
  </si>
  <si>
    <t>CHABEUIL</t>
  </si>
  <si>
    <t>CREST</t>
  </si>
  <si>
    <t xml:space="preserve">PUY ST MARTIN </t>
  </si>
  <si>
    <t>CHAROLS</t>
  </si>
  <si>
    <t>ST GERVAIS SUR ROUBION</t>
  </si>
  <si>
    <t>LA BATIE-ROLLAND</t>
  </si>
  <si>
    <t>ALLAN</t>
  </si>
  <si>
    <t>LES GRANGES GONTARDES</t>
  </si>
  <si>
    <t>BOLLENE</t>
  </si>
  <si>
    <t>PONT ST ESPRIT</t>
  </si>
  <si>
    <t>CHUSCLAN</t>
  </si>
  <si>
    <t>ORSAN</t>
  </si>
  <si>
    <t>CONNAUX</t>
  </si>
  <si>
    <t>REMOULINS</t>
  </si>
  <si>
    <t>MARGUERITTES</t>
  </si>
  <si>
    <t>AUBORD</t>
  </si>
  <si>
    <t>VAUVERT</t>
  </si>
  <si>
    <t>AIMARGUES</t>
  </si>
  <si>
    <t>LUNEL</t>
  </si>
  <si>
    <t>LANSARGUES</t>
  </si>
  <si>
    <t>MAUGUIO</t>
  </si>
  <si>
    <t>LATTES</t>
  </si>
  <si>
    <t>VILLENEUVE LES MAGUELONES</t>
  </si>
  <si>
    <t>FRONTIGNAN</t>
  </si>
  <si>
    <t>SETE</t>
  </si>
  <si>
    <t>AGDE</t>
  </si>
  <si>
    <t>VIAS</t>
  </si>
  <si>
    <t>VILLENEUVE LES BEZIERS</t>
  </si>
  <si>
    <t>SERIGNAN</t>
  </si>
  <si>
    <t>VENDRES</t>
  </si>
  <si>
    <t>LESPIGNAN</t>
  </si>
  <si>
    <t>FLEURY</t>
  </si>
  <si>
    <t>SALLES D AUDES</t>
  </si>
  <si>
    <t>COURSAN</t>
  </si>
  <si>
    <t>NARBONNE</t>
  </si>
  <si>
    <t>PRAT DE CEST</t>
  </si>
  <si>
    <t>SIGEAN</t>
  </si>
  <si>
    <t>SALSES LE CHÂTEAU</t>
  </si>
  <si>
    <t>D468</t>
  </si>
  <si>
    <t>D2</t>
  </si>
  <si>
    <t>D201</t>
  </si>
  <si>
    <t>D39 D432</t>
  </si>
  <si>
    <t xml:space="preserve">D103 D3 </t>
  </si>
  <si>
    <t>D19 N1019</t>
  </si>
  <si>
    <t>D73</t>
  </si>
  <si>
    <t>D683</t>
  </si>
  <si>
    <t>D50</t>
  </si>
  <si>
    <t xml:space="preserve">N57 </t>
  </si>
  <si>
    <t xml:space="preserve">D72 D471 </t>
  </si>
  <si>
    <t>D27 D471</t>
  </si>
  <si>
    <t xml:space="preserve"> D678 D1083</t>
  </si>
  <si>
    <t>D22</t>
  </si>
  <si>
    <t>D22A</t>
  </si>
  <si>
    <t>D65</t>
  </si>
  <si>
    <t>D18D D517</t>
  </si>
  <si>
    <t>D517 D65 D522</t>
  </si>
  <si>
    <t>D1006 D1085 D71</t>
  </si>
  <si>
    <t xml:space="preserve">D71 </t>
  </si>
  <si>
    <t>D20 D52</t>
  </si>
  <si>
    <t>D538</t>
  </si>
  <si>
    <t>D107A</t>
  </si>
  <si>
    <t>D128</t>
  </si>
  <si>
    <t>D134</t>
  </si>
  <si>
    <t>D126</t>
  </si>
  <si>
    <t>D126 D169</t>
  </si>
  <si>
    <t>D541 D458 D26</t>
  </si>
  <si>
    <t>D994</t>
  </si>
  <si>
    <t>D138</t>
  </si>
  <si>
    <t>D121</t>
  </si>
  <si>
    <t>D121 D9</t>
  </si>
  <si>
    <t>N86</t>
  </si>
  <si>
    <t>D135</t>
  </si>
  <si>
    <t>N572</t>
  </si>
  <si>
    <t>D265 D34</t>
  </si>
  <si>
    <t>D24</t>
  </si>
  <si>
    <t>D172 D189</t>
  </si>
  <si>
    <t>D986 D185</t>
  </si>
  <si>
    <t>D116 N112</t>
  </si>
  <si>
    <t>N112</t>
  </si>
  <si>
    <t xml:space="preserve">D37 </t>
  </si>
  <si>
    <t>D14</t>
  </si>
  <si>
    <t>D1118</t>
  </si>
  <si>
    <t>D31</t>
  </si>
  <si>
    <t>D6009</t>
  </si>
  <si>
    <t>D2009 D6009</t>
  </si>
  <si>
    <t>D6009 D88</t>
  </si>
  <si>
    <t>D419</t>
  </si>
  <si>
    <t>VUILLECIN</t>
  </si>
  <si>
    <t>06 12 69 23 56</t>
  </si>
  <si>
    <t>D130E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</si>
</sst>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"/>
    <numFmt numFmtId="165" formatCode="h&quot;h&quot;mm"/>
    <numFmt numFmtId="166" formatCode="&quot;Délai &quot;h&quot;h&quot;mm&quot; !&quot;"/>
    <numFmt numFmtId="167" formatCode="dddd\ d\ mmmm&quot;, &quot;h&quot;h&quot;mm"/>
    <numFmt numFmtId="168" formatCode="h&quot; heures et &quot;m&quot; minutes&quot;"/>
    <numFmt numFmtId="169" formatCode="d&quot; jours et &quot;h&quot; heures&quot;"/>
    <numFmt numFmtId="170" formatCode="General\ &quot;km&quot;"/>
  </numFmts>
  <fonts count="67">
    <font>
      <sz val="10"/>
      <name val="Arial"/>
      <family val="0"/>
    </font>
    <font>
      <sz val="8"/>
      <name val="Arial"/>
      <family val="2"/>
    </font>
    <font>
      <b/>
      <sz val="22"/>
      <name val="Comic Sans MS"/>
      <family val="4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sz val="8"/>
      <color indexed="10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color indexed="10"/>
      <name val="Comic Sans MS"/>
      <family val="4"/>
    </font>
    <font>
      <b/>
      <sz val="8"/>
      <color indexed="17"/>
      <name val="Tahoma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Blac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Blac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ashed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9" fillId="34" borderId="10" xfId="0" applyNumberFormat="1" applyFont="1" applyFill="1" applyBorder="1" applyAlignment="1" applyProtection="1">
      <alignment horizontal="left" vertical="center" indent="1"/>
      <protection/>
    </xf>
    <xf numFmtId="0" fontId="0" fillId="33" borderId="11" xfId="0" applyNumberFormat="1" applyFont="1" applyFill="1" applyBorder="1" applyAlignment="1" applyProtection="1">
      <alignment horizontal="left" vertical="center" indent="1"/>
      <protection/>
    </xf>
    <xf numFmtId="0" fontId="0" fillId="33" borderId="12" xfId="0" applyNumberFormat="1" applyFont="1" applyFill="1" applyBorder="1" applyAlignment="1" applyProtection="1">
      <alignment horizontal="left" vertical="center" indent="1"/>
      <protection/>
    </xf>
    <xf numFmtId="0" fontId="0" fillId="33" borderId="13" xfId="0" applyNumberFormat="1" applyFont="1" applyFill="1" applyBorder="1" applyAlignment="1" applyProtection="1">
      <alignment horizontal="left" vertical="center" indent="1"/>
      <protection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164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center" vertical="center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165" fontId="0" fillId="33" borderId="18" xfId="0" applyNumberFormat="1" applyFont="1" applyFill="1" applyBorder="1" applyAlignment="1" applyProtection="1">
      <alignment horizontal="center" vertical="center"/>
      <protection/>
    </xf>
    <xf numFmtId="165" fontId="0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65" fontId="1" fillId="33" borderId="0" xfId="0" applyNumberFormat="1" applyFont="1" applyFill="1" applyBorder="1" applyAlignment="1" applyProtection="1">
      <alignment horizontal="center" vertical="center"/>
      <protection/>
    </xf>
    <xf numFmtId="0" fontId="20" fillId="35" borderId="19" xfId="0" applyNumberFormat="1" applyFont="1" applyFill="1" applyBorder="1" applyAlignment="1" applyProtection="1">
      <alignment horizontal="center" vertical="center"/>
      <protection locked="0"/>
    </xf>
    <xf numFmtId="165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165" fontId="0" fillId="33" borderId="21" xfId="0" applyNumberFormat="1" applyFont="1" applyFill="1" applyBorder="1" applyAlignment="1" applyProtection="1">
      <alignment horizontal="center" vertical="center"/>
      <protection/>
    </xf>
    <xf numFmtId="165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24" fillId="33" borderId="18" xfId="0" applyNumberFormat="1" applyFont="1" applyFill="1" applyBorder="1" applyAlignment="1" applyProtection="1">
      <alignment horizontal="center" vertical="center"/>
      <protection/>
    </xf>
    <xf numFmtId="166" fontId="25" fillId="33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0" xfId="0" applyFont="1" applyFill="1" applyAlignment="1" applyProtection="1">
      <alignment/>
      <protection locked="0"/>
    </xf>
    <xf numFmtId="0" fontId="62" fillId="36" borderId="0" xfId="0" applyFont="1" applyFill="1" applyAlignment="1" applyProtection="1">
      <alignment/>
      <protection locked="0"/>
    </xf>
    <xf numFmtId="0" fontId="62" fillId="37" borderId="0" xfId="0" applyFont="1" applyFill="1" applyAlignment="1" applyProtection="1">
      <alignment/>
      <protection locked="0"/>
    </xf>
    <xf numFmtId="0" fontId="62" fillId="38" borderId="0" xfId="0" applyFont="1" applyFill="1" applyAlignment="1" applyProtection="1">
      <alignment/>
      <protection locked="0"/>
    </xf>
    <xf numFmtId="0" fontId="26" fillId="33" borderId="0" xfId="0" applyNumberFormat="1" applyFont="1" applyFill="1" applyBorder="1" applyAlignment="1" applyProtection="1">
      <alignment vertical="center" wrapText="1"/>
      <protection locked="0"/>
    </xf>
    <xf numFmtId="0" fontId="47" fillId="2" borderId="0" xfId="0" applyFont="1" applyFill="1" applyAlignment="1" applyProtection="1">
      <alignment/>
      <protection locked="0"/>
    </xf>
    <xf numFmtId="0" fontId="47" fillId="36" borderId="0" xfId="0" applyFont="1" applyFill="1" applyAlignment="1" applyProtection="1">
      <alignment/>
      <protection locked="0"/>
    </xf>
    <xf numFmtId="0" fontId="47" fillId="37" borderId="0" xfId="0" applyFont="1" applyFill="1" applyAlignment="1" applyProtection="1">
      <alignment/>
      <protection locked="0"/>
    </xf>
    <xf numFmtId="0" fontId="47" fillId="38" borderId="0" xfId="0" applyFont="1" applyFill="1" applyAlignment="1" applyProtection="1">
      <alignment/>
      <protection locked="0"/>
    </xf>
    <xf numFmtId="0" fontId="64" fillId="36" borderId="0" xfId="0" applyFont="1" applyFill="1" applyAlignment="1" applyProtection="1">
      <alignment/>
      <protection locked="0"/>
    </xf>
    <xf numFmtId="0" fontId="64" fillId="38" borderId="0" xfId="0" applyFont="1" applyFill="1" applyAlignment="1" applyProtection="1">
      <alignment/>
      <protection locked="0"/>
    </xf>
    <xf numFmtId="0" fontId="64" fillId="2" borderId="0" xfId="0" applyFont="1" applyFill="1" applyAlignment="1" applyProtection="1">
      <alignment/>
      <protection locked="0"/>
    </xf>
    <xf numFmtId="0" fontId="6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0" xfId="0" applyFont="1" applyFill="1" applyAlignment="1" applyProtection="1">
      <alignment horizontal="center"/>
      <protection locked="0"/>
    </xf>
    <xf numFmtId="0" fontId="62" fillId="36" borderId="0" xfId="0" applyFont="1" applyFill="1" applyAlignment="1" applyProtection="1">
      <alignment horizontal="center"/>
      <protection locked="0"/>
    </xf>
    <xf numFmtId="0" fontId="62" fillId="37" borderId="0" xfId="0" applyFont="1" applyFill="1" applyAlignment="1" applyProtection="1">
      <alignment horizontal="center"/>
      <protection locked="0"/>
    </xf>
    <xf numFmtId="0" fontId="62" fillId="38" borderId="0" xfId="0" applyFont="1" applyFill="1" applyAlignment="1" applyProtection="1">
      <alignment horizontal="center"/>
      <protection locked="0"/>
    </xf>
    <xf numFmtId="2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6" borderId="0" xfId="0" applyFont="1" applyFill="1" applyAlignment="1" applyProtection="1">
      <alignment/>
      <protection locked="0"/>
    </xf>
    <xf numFmtId="21" fontId="21" fillId="34" borderId="0" xfId="0" applyNumberFormat="1" applyFont="1" applyFill="1" applyBorder="1" applyAlignment="1">
      <alignment horizontal="left" vertical="center" wrapText="1" indent="1"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34" borderId="15" xfId="0" applyNumberFormat="1" applyFont="1" applyFill="1" applyBorder="1" applyAlignment="1" applyProtection="1">
      <alignment horizontal="center" vertical="center"/>
      <protection/>
    </xf>
    <xf numFmtId="0" fontId="15" fillId="34" borderId="20" xfId="0" applyNumberFormat="1" applyFont="1" applyFill="1" applyBorder="1" applyAlignment="1" applyProtection="1">
      <alignment horizontal="center" vertical="center"/>
      <protection/>
    </xf>
    <xf numFmtId="0" fontId="8" fillId="35" borderId="25" xfId="0" applyNumberFormat="1" applyFont="1" applyFill="1" applyBorder="1" applyAlignment="1" applyProtection="1">
      <alignment horizontal="center" vertical="center"/>
      <protection locked="0"/>
    </xf>
    <xf numFmtId="0" fontId="8" fillId="35" borderId="26" xfId="0" applyNumberFormat="1" applyFont="1" applyFill="1" applyBorder="1" applyAlignment="1" applyProtection="1">
      <alignment horizontal="center" vertical="center"/>
      <protection locked="0"/>
    </xf>
    <xf numFmtId="0" fontId="8" fillId="35" borderId="27" xfId="0" applyNumberFormat="1" applyFont="1" applyFill="1" applyBorder="1" applyAlignment="1" applyProtection="1">
      <alignment horizontal="center" vertical="center"/>
      <protection locked="0"/>
    </xf>
    <xf numFmtId="167" fontId="14" fillId="35" borderId="28" xfId="0" applyNumberFormat="1" applyFont="1" applyFill="1" applyBorder="1" applyAlignment="1" applyProtection="1">
      <alignment horizontal="center" vertical="center"/>
      <protection locked="0"/>
    </xf>
    <xf numFmtId="167" fontId="14" fillId="35" borderId="26" xfId="0" applyNumberFormat="1" applyFont="1" applyFill="1" applyBorder="1" applyAlignment="1" applyProtection="1">
      <alignment horizontal="center" vertical="center"/>
      <protection locked="0"/>
    </xf>
    <xf numFmtId="167" fontId="14" fillId="35" borderId="27" xfId="0" applyNumberFormat="1" applyFont="1" applyFill="1" applyBorder="1" applyAlignment="1" applyProtection="1">
      <alignment horizontal="center" vertical="center"/>
      <protection locked="0"/>
    </xf>
    <xf numFmtId="0" fontId="9" fillId="35" borderId="29" xfId="0" applyNumberFormat="1" applyFont="1" applyFill="1" applyBorder="1" applyAlignment="1" applyProtection="1">
      <alignment horizontal="center" vertical="center"/>
      <protection locked="0"/>
    </xf>
    <xf numFmtId="0" fontId="9" fillId="35" borderId="26" xfId="0" applyNumberFormat="1" applyFont="1" applyFill="1" applyBorder="1" applyAlignment="1" applyProtection="1">
      <alignment horizontal="center" vertical="center"/>
      <protection locked="0"/>
    </xf>
    <xf numFmtId="0" fontId="9" fillId="35" borderId="27" xfId="0" applyNumberFormat="1" applyFont="1" applyFill="1" applyBorder="1" applyAlignment="1" applyProtection="1">
      <alignment horizontal="center" vertical="center"/>
      <protection locked="0"/>
    </xf>
    <xf numFmtId="0" fontId="22" fillId="39" borderId="25" xfId="0" applyNumberFormat="1" applyFont="1" applyFill="1" applyBorder="1" applyAlignment="1" applyProtection="1">
      <alignment horizontal="left" vertical="center" indent="1"/>
      <protection/>
    </xf>
    <xf numFmtId="0" fontId="22" fillId="39" borderId="30" xfId="0" applyNumberFormat="1" applyFont="1" applyFill="1" applyBorder="1" applyAlignment="1" applyProtection="1">
      <alignment horizontal="left" vertical="center" indent="1"/>
      <protection/>
    </xf>
    <xf numFmtId="169" fontId="15" fillId="33" borderId="31" xfId="0" applyNumberFormat="1" applyFont="1" applyFill="1" applyBorder="1" applyAlignment="1" applyProtection="1">
      <alignment horizontal="center" vertical="center"/>
      <protection/>
    </xf>
    <xf numFmtId="169" fontId="15" fillId="33" borderId="32" xfId="0" applyNumberFormat="1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9" fillId="34" borderId="33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0" fillId="34" borderId="35" xfId="0" applyNumberFormat="1" applyFill="1" applyBorder="1" applyAlignment="1" applyProtection="1">
      <alignment horizontal="center" vertical="center"/>
      <protection/>
    </xf>
    <xf numFmtId="0" fontId="17" fillId="27" borderId="25" xfId="0" applyNumberFormat="1" applyFont="1" applyFill="1" applyBorder="1" applyAlignment="1" applyProtection="1">
      <alignment horizontal="center" vertical="center"/>
      <protection/>
    </xf>
    <xf numFmtId="0" fontId="17" fillId="27" borderId="26" xfId="0" applyNumberFormat="1" applyFont="1" applyFill="1" applyBorder="1" applyAlignment="1" applyProtection="1">
      <alignment horizontal="center" vertical="center"/>
      <protection/>
    </xf>
    <xf numFmtId="0" fontId="17" fillId="27" borderId="27" xfId="0" applyNumberFormat="1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9" fillId="35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35" borderId="38" xfId="0" applyNumberFormat="1" applyFont="1" applyFill="1" applyBorder="1" applyAlignment="1" applyProtection="1">
      <alignment horizontal="left" vertical="center" indent="1"/>
      <protection locked="0"/>
    </xf>
    <xf numFmtId="0" fontId="0" fillId="35" borderId="36" xfId="0" applyNumberFormat="1" applyFont="1" applyFill="1" applyBorder="1" applyAlignment="1" applyProtection="1">
      <alignment horizontal="left" vertical="center" indent="1"/>
      <protection locked="0"/>
    </xf>
    <xf numFmtId="0" fontId="0" fillId="35" borderId="37" xfId="0" applyNumberFormat="1" applyFont="1" applyFill="1" applyBorder="1" applyAlignment="1" applyProtection="1">
      <alignment horizontal="left" vertical="center" indent="1"/>
      <protection locked="0"/>
    </xf>
    <xf numFmtId="0" fontId="0" fillId="35" borderId="39" xfId="0" applyNumberFormat="1" applyFont="1" applyFill="1" applyBorder="1" applyAlignment="1" applyProtection="1">
      <alignment horizontal="left" vertical="center" indent="1"/>
      <protection locked="0"/>
    </xf>
    <xf numFmtId="0" fontId="0" fillId="35" borderId="40" xfId="0" applyNumberFormat="1" applyFont="1" applyFill="1" applyBorder="1" applyAlignment="1" applyProtection="1">
      <alignment horizontal="left" vertical="center" indent="1"/>
      <protection locked="0"/>
    </xf>
    <xf numFmtId="0" fontId="0" fillId="35" borderId="41" xfId="0" applyNumberFormat="1" applyFont="1" applyFill="1" applyBorder="1" applyAlignment="1" applyProtection="1">
      <alignment horizontal="left" vertical="center" indent="1"/>
      <protection locked="0"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167" fontId="15" fillId="33" borderId="42" xfId="0" applyNumberFormat="1" applyFont="1" applyFill="1" applyBorder="1" applyAlignment="1" applyProtection="1">
      <alignment horizontal="center" vertical="center"/>
      <protection/>
    </xf>
    <xf numFmtId="167" fontId="15" fillId="33" borderId="43" xfId="0" applyNumberFormat="1" applyFont="1" applyFill="1" applyBorder="1" applyAlignment="1" applyProtection="1">
      <alignment horizontal="center" vertical="center"/>
      <protection/>
    </xf>
    <xf numFmtId="168" fontId="15" fillId="33" borderId="42" xfId="0" applyNumberFormat="1" applyFont="1" applyFill="1" applyBorder="1" applyAlignment="1" applyProtection="1">
      <alignment horizontal="center" vertical="center"/>
      <protection/>
    </xf>
    <xf numFmtId="168" fontId="15" fillId="33" borderId="43" xfId="0" applyNumberFormat="1" applyFont="1" applyFill="1" applyBorder="1" applyAlignment="1" applyProtection="1">
      <alignment horizontal="center" vertical="center"/>
      <protection/>
    </xf>
    <xf numFmtId="170" fontId="0" fillId="33" borderId="42" xfId="0" applyNumberFormat="1" applyFont="1" applyFill="1" applyBorder="1" applyAlignment="1" applyProtection="1">
      <alignment horizontal="center" vertical="center"/>
      <protection/>
    </xf>
    <xf numFmtId="170" fontId="0" fillId="33" borderId="43" xfId="0" applyNumberFormat="1" applyFont="1" applyFill="1" applyBorder="1" applyAlignment="1" applyProtection="1">
      <alignment horizontal="center" vertical="center"/>
      <protection/>
    </xf>
    <xf numFmtId="170" fontId="0" fillId="33" borderId="44" xfId="0" applyNumberFormat="1" applyFont="1" applyFill="1" applyBorder="1" applyAlignment="1" applyProtection="1">
      <alignment horizontal="center" vertical="center"/>
      <protection/>
    </xf>
    <xf numFmtId="170" fontId="0" fillId="33" borderId="45" xfId="0" applyNumberFormat="1" applyFont="1" applyFill="1" applyBorder="1" applyAlignment="1" applyProtection="1">
      <alignment horizontal="center" vertical="center"/>
      <protection/>
    </xf>
    <xf numFmtId="0" fontId="9" fillId="35" borderId="29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strike val="0"/>
      </font>
      <fill>
        <patternFill>
          <bgColor indexed="43"/>
        </patternFill>
      </fill>
    </dxf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</font>
      <fill>
        <patternFill patternType="solid">
          <bgColor indexed="9"/>
        </patternFill>
      </fill>
      <border>
        <left/>
        <right/>
        <bottom/>
      </border>
    </dxf>
    <dxf>
      <font>
        <strike val="0"/>
      </font>
      <fill>
        <patternFill>
          <bgColor indexed="41"/>
        </patternFill>
      </fill>
      <border>
        <left/>
        <right/>
        <bottom/>
      </border>
    </dxf>
    <dxf>
      <font>
        <strike val="0"/>
      </font>
      <fill>
        <patternFill patternType="solid">
          <bgColor indexed="9"/>
        </patternFill>
      </fill>
      <border>
        <left/>
        <right/>
        <top/>
      </border>
    </dxf>
    <dxf>
      <font>
        <strike val="0"/>
      </font>
      <fill>
        <patternFill>
          <bgColor indexed="41"/>
        </patternFill>
      </fill>
      <border>
        <left/>
        <right/>
        <top/>
      </border>
    </dxf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>
          <bgColor indexed="9"/>
        </patternFill>
      </fill>
    </dxf>
    <dxf>
      <font>
        <strike val="0"/>
      </font>
      <fill>
        <patternFill>
          <bgColor indexed="43"/>
        </patternFill>
      </fill>
    </dxf>
    <dxf>
      <font>
        <strike val="0"/>
      </font>
      <fill>
        <patternFill>
          <bgColor indexed="43"/>
        </patternFill>
      </fill>
    </dxf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</font>
      <fill>
        <patternFill patternType="solid">
          <bgColor indexed="9"/>
        </patternFill>
      </fill>
      <border>
        <left/>
        <right/>
        <bottom/>
      </border>
    </dxf>
    <dxf>
      <font>
        <strike val="0"/>
      </font>
      <fill>
        <patternFill>
          <bgColor indexed="41"/>
        </patternFill>
      </fill>
      <border>
        <left/>
        <right/>
        <bottom/>
      </border>
    </dxf>
    <dxf>
      <font>
        <strike val="0"/>
      </font>
      <fill>
        <patternFill patternType="solid">
          <bgColor indexed="9"/>
        </patternFill>
      </fill>
      <border>
        <left/>
        <right/>
        <top/>
      </border>
    </dxf>
    <dxf>
      <font>
        <strike val="0"/>
      </font>
      <fill>
        <patternFill>
          <bgColor indexed="41"/>
        </patternFill>
      </fill>
      <border>
        <left/>
        <right/>
        <top/>
      </border>
    </dxf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>
          <bgColor indexed="9"/>
        </patternFill>
      </fill>
    </dxf>
    <dxf>
      <font>
        <strike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showGridLines="0" zoomScale="175" zoomScaleNormal="175" zoomScalePageLayoutView="0" workbookViewId="0" topLeftCell="A61">
      <selection activeCell="G20" sqref="G20"/>
    </sheetView>
  </sheetViews>
  <sheetFormatPr defaultColWidth="11.421875" defaultRowHeight="12.75"/>
  <cols>
    <col min="1" max="1" width="7.7109375" style="7" customWidth="1"/>
    <col min="2" max="2" width="5.140625" style="7" customWidth="1"/>
    <col min="3" max="3" width="4.28125" style="7" customWidth="1"/>
    <col min="4" max="4" width="2.421875" style="7" customWidth="1"/>
    <col min="5" max="5" width="28.28125" style="7" customWidth="1"/>
    <col min="6" max="6" width="25.57421875" style="7" customWidth="1"/>
    <col min="7" max="7" width="5.57421875" style="7" customWidth="1"/>
    <col min="8" max="8" width="4.7109375" style="7" customWidth="1"/>
    <col min="9" max="10" width="7.28125" style="7" customWidth="1"/>
    <col min="11" max="11" width="4.7109375" style="40" customWidth="1"/>
    <col min="12" max="12" width="2.00390625" style="40" customWidth="1"/>
    <col min="13" max="13" width="4.28125" style="40" customWidth="1"/>
    <col min="14" max="16" width="5.421875" style="40" customWidth="1"/>
    <col min="17" max="17" width="29.8515625" style="7" customWidth="1"/>
    <col min="18" max="18" width="2.8515625" style="7" customWidth="1"/>
    <col min="19" max="20" width="10.28125" style="7" customWidth="1"/>
    <col min="21" max="21" width="8.421875" style="7" customWidth="1"/>
    <col min="22" max="22" width="4.8515625" style="40" customWidth="1"/>
    <col min="23" max="16384" width="11.421875" style="7" customWidth="1"/>
  </cols>
  <sheetData>
    <row r="1" spans="1:10" ht="25.5" customHeight="1" thickBot="1" thickTop="1">
      <c r="A1" s="1" t="str">
        <f>IF(délai&gt;5,"EURODIAGONALES","DIAGONALES de FRANCE")</f>
        <v>DIAGONALES de FRANCE</v>
      </c>
      <c r="G1" s="30" t="s">
        <v>18</v>
      </c>
      <c r="H1" s="83"/>
      <c r="I1" s="84"/>
      <c r="J1" s="85"/>
    </row>
    <row r="2" ht="14.25" customHeight="1" thickBot="1" thickTop="1">
      <c r="H2" s="8"/>
    </row>
    <row r="3" spans="5:10" ht="24.75" customHeight="1" thickBot="1" thickTop="1">
      <c r="E3" s="101" t="str">
        <f>ville_départ&amp;"  →  "&amp;ville_arrivée</f>
        <v>Strasbourg  →  Perpignan</v>
      </c>
      <c r="F3" s="102"/>
      <c r="G3" s="103"/>
      <c r="H3" s="34"/>
      <c r="I3" s="34"/>
      <c r="J3" s="35"/>
    </row>
    <row r="4" ht="14.25" customHeight="1" thickBot="1" thickTop="1"/>
    <row r="5" spans="1:10" ht="15" customHeight="1" thickBot="1" thickTop="1">
      <c r="A5" s="98" t="s">
        <v>24</v>
      </c>
      <c r="B5" s="99"/>
      <c r="C5" s="99"/>
      <c r="D5" s="99"/>
      <c r="E5" s="100"/>
      <c r="F5" s="2" t="s">
        <v>25</v>
      </c>
      <c r="G5" s="86">
        <v>42901.333333333336</v>
      </c>
      <c r="H5" s="87"/>
      <c r="I5" s="87"/>
      <c r="J5" s="88"/>
    </row>
    <row r="6" spans="1:10" ht="15" customHeight="1" thickBot="1" thickTop="1">
      <c r="A6" s="108" t="s">
        <v>63</v>
      </c>
      <c r="B6" s="109"/>
      <c r="C6" s="109"/>
      <c r="D6" s="109"/>
      <c r="E6" s="110"/>
      <c r="F6" s="92" t="s">
        <v>60</v>
      </c>
      <c r="G6" s="93"/>
      <c r="H6" s="89">
        <v>612692356</v>
      </c>
      <c r="I6" s="90"/>
      <c r="J6" s="91"/>
    </row>
    <row r="7" spans="1:10" ht="15" customHeight="1" thickTop="1">
      <c r="A7" s="111"/>
      <c r="B7" s="112"/>
      <c r="C7" s="112"/>
      <c r="D7" s="112"/>
      <c r="E7" s="110"/>
      <c r="F7" s="3" t="s">
        <v>26</v>
      </c>
      <c r="G7" s="94">
        <f>VLOOKUP(initiales,diago,4,FALSE)</f>
        <v>3.25</v>
      </c>
      <c r="H7" s="94"/>
      <c r="I7" s="94"/>
      <c r="J7" s="95"/>
    </row>
    <row r="8" spans="1:10" ht="15" customHeight="1">
      <c r="A8" s="111"/>
      <c r="B8" s="112"/>
      <c r="C8" s="112"/>
      <c r="D8" s="112"/>
      <c r="E8" s="110"/>
      <c r="F8" s="4" t="s">
        <v>28</v>
      </c>
      <c r="G8" s="118">
        <f>heure_départ+délai</f>
        <v>42904.583333333336</v>
      </c>
      <c r="H8" s="118"/>
      <c r="I8" s="118"/>
      <c r="J8" s="119"/>
    </row>
    <row r="9" spans="1:10" ht="15" customHeight="1">
      <c r="A9" s="111"/>
      <c r="B9" s="112"/>
      <c r="C9" s="112"/>
      <c r="D9" s="112"/>
      <c r="E9" s="110"/>
      <c r="F9" s="4" t="s">
        <v>29</v>
      </c>
      <c r="G9" s="120">
        <f>heure_limite-Heure_arrivée</f>
        <v>0.1349325587216299</v>
      </c>
      <c r="H9" s="120"/>
      <c r="I9" s="120"/>
      <c r="J9" s="121"/>
    </row>
    <row r="10" spans="1:10" ht="15" customHeight="1">
      <c r="A10" s="111"/>
      <c r="B10" s="112"/>
      <c r="C10" s="112"/>
      <c r="D10" s="112"/>
      <c r="E10" s="110"/>
      <c r="F10" s="4" t="s">
        <v>27</v>
      </c>
      <c r="G10" s="122">
        <f>VLOOKUP(initiales,diago,5,FALSE)</f>
        <v>940</v>
      </c>
      <c r="H10" s="122"/>
      <c r="I10" s="122"/>
      <c r="J10" s="123"/>
    </row>
    <row r="11" spans="1:10" ht="15" customHeight="1" thickBot="1">
      <c r="A11" s="113"/>
      <c r="B11" s="114"/>
      <c r="C11" s="114"/>
      <c r="D11" s="114"/>
      <c r="E11" s="115"/>
      <c r="F11" s="5" t="s">
        <v>56</v>
      </c>
      <c r="G11" s="124">
        <f>SUM(km_départ:km_arrivée)</f>
        <v>1015.5</v>
      </c>
      <c r="H11" s="124"/>
      <c r="I11" s="124"/>
      <c r="J11" s="125"/>
    </row>
    <row r="12" ht="15" customHeight="1" thickTop="1"/>
    <row r="13" spans="1:10" ht="12" customHeight="1">
      <c r="A13" s="116" t="s">
        <v>31</v>
      </c>
      <c r="B13" s="81" t="s">
        <v>30</v>
      </c>
      <c r="C13" s="82"/>
      <c r="D13" s="52" t="s">
        <v>61</v>
      </c>
      <c r="E13" s="106" t="s">
        <v>34</v>
      </c>
      <c r="F13" s="106" t="s">
        <v>37</v>
      </c>
      <c r="G13" s="104" t="s">
        <v>35</v>
      </c>
      <c r="H13" s="96" t="s">
        <v>57</v>
      </c>
      <c r="I13" s="77" t="s">
        <v>36</v>
      </c>
      <c r="J13" s="78"/>
    </row>
    <row r="14" spans="1:17" ht="12" customHeight="1">
      <c r="A14" s="117"/>
      <c r="B14" s="24" t="s">
        <v>32</v>
      </c>
      <c r="C14" s="24" t="s">
        <v>33</v>
      </c>
      <c r="D14" s="53" t="s">
        <v>62</v>
      </c>
      <c r="E14" s="97"/>
      <c r="F14" s="107"/>
      <c r="G14" s="105"/>
      <c r="H14" s="97"/>
      <c r="I14" s="79"/>
      <c r="J14" s="80"/>
      <c r="Q14" s="8"/>
    </row>
    <row r="15" spans="1:23" ht="14.25" customHeight="1">
      <c r="A15" s="11">
        <f>heure_départ</f>
        <v>42901.333333333336</v>
      </c>
      <c r="B15" s="9">
        <v>0</v>
      </c>
      <c r="C15" s="33"/>
      <c r="D15" s="33"/>
      <c r="E15" s="41" t="str">
        <f>VLOOKUP(initiales,diago,2,FALSE)</f>
        <v>Strasbourg</v>
      </c>
      <c r="F15" s="36" t="s">
        <v>58</v>
      </c>
      <c r="G15" s="10"/>
      <c r="H15" s="10"/>
      <c r="I15" s="27">
        <f>heure_départ</f>
        <v>42901.333333333336</v>
      </c>
      <c r="J15" s="37"/>
      <c r="L15" s="32">
        <v>1</v>
      </c>
      <c r="Q15" s="31"/>
      <c r="R15" s="44" t="s">
        <v>0</v>
      </c>
      <c r="S15" s="44" t="s">
        <v>1</v>
      </c>
      <c r="T15" s="44" t="s">
        <v>2</v>
      </c>
      <c r="U15" s="45">
        <v>3.6666666666666665</v>
      </c>
      <c r="V15" s="46">
        <v>1050</v>
      </c>
      <c r="W15" s="49"/>
    </row>
    <row r="16" spans="1:23" ht="14.25" customHeight="1">
      <c r="A16" s="12">
        <f>IF(DAY($P16)&lt;&gt;DAY(heure_départ),$P16,"")</f>
      </c>
      <c r="B16" s="13">
        <f aca="true" t="shared" si="0" ref="B16:B33">IF($C16="","",$M16)</f>
        <v>23</v>
      </c>
      <c r="C16" s="14">
        <v>23</v>
      </c>
      <c r="D16" s="54"/>
      <c r="E16" s="61" t="s">
        <v>64</v>
      </c>
      <c r="F16" s="56" t="s">
        <v>133</v>
      </c>
      <c r="G16" s="17"/>
      <c r="H16" s="18">
        <v>19.2</v>
      </c>
      <c r="I16" s="19">
        <f aca="true" t="shared" si="1" ref="I16:I33">IF($C16="","",$N16)</f>
        <v>42901.38324652778</v>
      </c>
      <c r="J16" s="38">
        <f aca="true" t="shared" si="2" ref="J16:J33">IF($G16=0,"",$O16)</f>
      </c>
      <c r="K16" s="6">
        <f>IF($H16="",1,$H16)</f>
        <v>19.2</v>
      </c>
      <c r="L16" s="32"/>
      <c r="M16" s="28">
        <f>$C16</f>
        <v>23</v>
      </c>
      <c r="N16" s="29">
        <f>heure_départ+$C16/$K16/24</f>
        <v>42901.38324652778</v>
      </c>
      <c r="O16" s="29">
        <f aca="true" t="shared" si="3" ref="O16:O33">$N16+$G16</f>
        <v>42901.38324652778</v>
      </c>
      <c r="P16" s="31">
        <f>IF($C16="",heure_départ,$N16)</f>
        <v>42901.38324652778</v>
      </c>
      <c r="Q16" s="31"/>
      <c r="R16" s="44" t="s">
        <v>3</v>
      </c>
      <c r="S16" s="44" t="s">
        <v>2</v>
      </c>
      <c r="T16" s="44" t="s">
        <v>1</v>
      </c>
      <c r="U16" s="45">
        <v>3.6666666666666665</v>
      </c>
      <c r="V16" s="46">
        <v>1050</v>
      </c>
      <c r="W16" s="49"/>
    </row>
    <row r="17" spans="1:23" ht="14.25" customHeight="1">
      <c r="A17" s="12">
        <f aca="true" t="shared" si="4" ref="A17:A24">IF(DAY($P17)&lt;&gt;DAY($P16),$P17,"")</f>
      </c>
      <c r="B17" s="13">
        <f t="shared" si="0"/>
        <v>25.5</v>
      </c>
      <c r="C17" s="14">
        <v>2.5</v>
      </c>
      <c r="D17" s="54"/>
      <c r="E17" s="61" t="s">
        <v>65</v>
      </c>
      <c r="F17" s="56" t="s">
        <v>133</v>
      </c>
      <c r="G17" s="17"/>
      <c r="H17" s="18"/>
      <c r="I17" s="19">
        <f t="shared" si="1"/>
        <v>42901.388671875</v>
      </c>
      <c r="J17" s="38">
        <f t="shared" si="2"/>
      </c>
      <c r="K17" s="6">
        <f aca="true" t="shared" si="5" ref="K17:K33">IF($H17="",$K16,$H17)</f>
        <v>19.2</v>
      </c>
      <c r="L17" s="32">
        <v>1</v>
      </c>
      <c r="M17" s="28">
        <f aca="true" t="shared" si="6" ref="M17:M33">IF($G16&gt;0.125,$C17,$C17+$M16)</f>
        <v>25.5</v>
      </c>
      <c r="N17" s="29">
        <f aca="true" t="shared" si="7" ref="N17:N33">$O16+$C17/$K17/24</f>
        <v>42901.388671875</v>
      </c>
      <c r="O17" s="29">
        <f t="shared" si="3"/>
        <v>42901.388671875</v>
      </c>
      <c r="P17" s="31">
        <f aca="true" t="shared" si="8" ref="P17:P33">IF($C17="",$P16,$N17)</f>
        <v>42901.388671875</v>
      </c>
      <c r="Q17" s="31"/>
      <c r="R17" s="44" t="s">
        <v>4</v>
      </c>
      <c r="S17" s="44" t="s">
        <v>1</v>
      </c>
      <c r="T17" s="44" t="s">
        <v>5</v>
      </c>
      <c r="U17" s="45">
        <v>4.833333333333333</v>
      </c>
      <c r="V17" s="46">
        <v>1400</v>
      </c>
      <c r="W17" s="50"/>
    </row>
    <row r="18" spans="1:23" ht="14.25" customHeight="1">
      <c r="A18" s="12">
        <f t="shared" si="4"/>
      </c>
      <c r="B18" s="13">
        <f t="shared" si="0"/>
        <v>29</v>
      </c>
      <c r="C18" s="14">
        <v>3.5</v>
      </c>
      <c r="D18" s="54"/>
      <c r="E18" s="61" t="s">
        <v>66</v>
      </c>
      <c r="F18" s="56" t="s">
        <v>133</v>
      </c>
      <c r="G18" s="17"/>
      <c r="H18" s="18"/>
      <c r="I18" s="19">
        <f t="shared" si="1"/>
        <v>42901.39626736111</v>
      </c>
      <c r="J18" s="38">
        <f t="shared" si="2"/>
      </c>
      <c r="K18" s="6">
        <f t="shared" si="5"/>
        <v>19.2</v>
      </c>
      <c r="L18" s="32"/>
      <c r="M18" s="28">
        <f t="shared" si="6"/>
        <v>29</v>
      </c>
      <c r="N18" s="29">
        <f t="shared" si="7"/>
        <v>42901.39626736111</v>
      </c>
      <c r="O18" s="29">
        <f t="shared" si="3"/>
        <v>42901.39626736111</v>
      </c>
      <c r="P18" s="31">
        <f t="shared" si="8"/>
        <v>42901.39626736111</v>
      </c>
      <c r="Q18" s="31"/>
      <c r="R18" s="44" t="s">
        <v>6</v>
      </c>
      <c r="S18" s="44" t="s">
        <v>5</v>
      </c>
      <c r="T18" s="44" t="s">
        <v>1</v>
      </c>
      <c r="U18" s="45">
        <v>4.833333333333333</v>
      </c>
      <c r="V18" s="46">
        <v>1400</v>
      </c>
      <c r="W18" s="49"/>
    </row>
    <row r="19" spans="1:23" ht="14.25" customHeight="1">
      <c r="A19" s="12">
        <f t="shared" si="4"/>
      </c>
      <c r="B19" s="13">
        <f t="shared" si="0"/>
        <v>41.5</v>
      </c>
      <c r="C19" s="14">
        <v>12.5</v>
      </c>
      <c r="D19" s="54"/>
      <c r="E19" s="61" t="s">
        <v>67</v>
      </c>
      <c r="F19" s="56" t="s">
        <v>133</v>
      </c>
      <c r="G19" s="17"/>
      <c r="H19" s="18"/>
      <c r="I19" s="19">
        <f t="shared" si="1"/>
        <v>42901.42339409722</v>
      </c>
      <c r="J19" s="38">
        <f t="shared" si="2"/>
      </c>
      <c r="K19" s="6">
        <f t="shared" si="5"/>
        <v>19.2</v>
      </c>
      <c r="L19" s="6">
        <v>1</v>
      </c>
      <c r="M19" s="28">
        <f t="shared" si="6"/>
        <v>41.5</v>
      </c>
      <c r="N19" s="29">
        <f t="shared" si="7"/>
        <v>42901.42339409722</v>
      </c>
      <c r="O19" s="29">
        <f t="shared" si="3"/>
        <v>42901.42339409722</v>
      </c>
      <c r="P19" s="31">
        <f t="shared" si="8"/>
        <v>42901.42339409722</v>
      </c>
      <c r="Q19" s="31"/>
      <c r="R19" s="44" t="s">
        <v>7</v>
      </c>
      <c r="S19" s="44" t="s">
        <v>1</v>
      </c>
      <c r="T19" s="44" t="s">
        <v>8</v>
      </c>
      <c r="U19" s="45">
        <v>3.7083333333333335</v>
      </c>
      <c r="V19" s="46">
        <v>1060</v>
      </c>
      <c r="W19" s="49"/>
    </row>
    <row r="20" spans="1:23" ht="14.25" customHeight="1">
      <c r="A20" s="12">
        <f t="shared" si="4"/>
      </c>
      <c r="B20" s="13">
        <f t="shared" si="0"/>
        <v>52</v>
      </c>
      <c r="C20" s="14">
        <v>10.5</v>
      </c>
      <c r="D20" s="60" t="s">
        <v>61</v>
      </c>
      <c r="E20" s="56" t="s">
        <v>68</v>
      </c>
      <c r="F20" s="56" t="s">
        <v>133</v>
      </c>
      <c r="G20" s="17">
        <v>0.010416666666666666</v>
      </c>
      <c r="H20" s="18"/>
      <c r="I20" s="19">
        <f t="shared" si="1"/>
        <v>42901.446180555555</v>
      </c>
      <c r="J20" s="38">
        <f t="shared" si="2"/>
        <v>42901.45659722222</v>
      </c>
      <c r="K20" s="6">
        <f t="shared" si="5"/>
        <v>19.2</v>
      </c>
      <c r="L20" s="6"/>
      <c r="M20" s="28">
        <f t="shared" si="6"/>
        <v>52</v>
      </c>
      <c r="N20" s="29">
        <f t="shared" si="7"/>
        <v>42901.446180555555</v>
      </c>
      <c r="O20" s="29">
        <f t="shared" si="3"/>
        <v>42901.45659722222</v>
      </c>
      <c r="P20" s="31">
        <f t="shared" si="8"/>
        <v>42901.446180555555</v>
      </c>
      <c r="Q20" s="31"/>
      <c r="R20" s="44" t="s">
        <v>9</v>
      </c>
      <c r="S20" s="44" t="s">
        <v>8</v>
      </c>
      <c r="T20" s="44" t="s">
        <v>1</v>
      </c>
      <c r="U20" s="45">
        <v>3.7083333333333335</v>
      </c>
      <c r="V20" s="46">
        <v>1060</v>
      </c>
      <c r="W20" s="49"/>
    </row>
    <row r="21" spans="1:23" ht="14.25" customHeight="1">
      <c r="A21" s="12">
        <f t="shared" si="4"/>
      </c>
      <c r="B21" s="13">
        <f t="shared" si="0"/>
        <v>63</v>
      </c>
      <c r="C21" s="14">
        <v>11</v>
      </c>
      <c r="D21" s="54"/>
      <c r="E21" s="61" t="s">
        <v>69</v>
      </c>
      <c r="F21" s="56" t="s">
        <v>133</v>
      </c>
      <c r="G21" s="17"/>
      <c r="H21" s="18"/>
      <c r="I21" s="19">
        <f t="shared" si="1"/>
        <v>42901.48046875</v>
      </c>
      <c r="J21" s="38">
        <f t="shared" si="2"/>
      </c>
      <c r="K21" s="6">
        <f t="shared" si="5"/>
        <v>19.2</v>
      </c>
      <c r="L21" s="32">
        <v>1</v>
      </c>
      <c r="M21" s="28">
        <f t="shared" si="6"/>
        <v>63</v>
      </c>
      <c r="N21" s="29">
        <f t="shared" si="7"/>
        <v>42901.48046875</v>
      </c>
      <c r="O21" s="29">
        <f t="shared" si="3"/>
        <v>42901.48046875</v>
      </c>
      <c r="P21" s="31">
        <f t="shared" si="8"/>
        <v>42901.48046875</v>
      </c>
      <c r="Q21" s="31"/>
      <c r="R21" s="44" t="s">
        <v>10</v>
      </c>
      <c r="S21" s="44" t="s">
        <v>11</v>
      </c>
      <c r="T21" s="44" t="s">
        <v>5</v>
      </c>
      <c r="U21" s="45">
        <v>4.166666666666667</v>
      </c>
      <c r="V21" s="46">
        <v>1190</v>
      </c>
      <c r="W21" s="49"/>
    </row>
    <row r="22" spans="1:23" ht="14.25" customHeight="1">
      <c r="A22" s="12">
        <f t="shared" si="4"/>
      </c>
      <c r="B22" s="13">
        <f t="shared" si="0"/>
        <v>72</v>
      </c>
      <c r="C22" s="14">
        <v>9</v>
      </c>
      <c r="D22" s="54"/>
      <c r="E22" s="61" t="s">
        <v>70</v>
      </c>
      <c r="F22" s="56" t="s">
        <v>134</v>
      </c>
      <c r="G22" s="17"/>
      <c r="H22" s="18"/>
      <c r="I22" s="19">
        <f t="shared" si="1"/>
        <v>42901.5</v>
      </c>
      <c r="J22" s="38">
        <f t="shared" si="2"/>
      </c>
      <c r="K22" s="6">
        <f t="shared" si="5"/>
        <v>19.2</v>
      </c>
      <c r="L22" s="32"/>
      <c r="M22" s="28">
        <f t="shared" si="6"/>
        <v>72</v>
      </c>
      <c r="N22" s="29">
        <f t="shared" si="7"/>
        <v>42901.5</v>
      </c>
      <c r="O22" s="29">
        <f t="shared" si="3"/>
        <v>42901.5</v>
      </c>
      <c r="P22" s="31">
        <f t="shared" si="8"/>
        <v>42901.5</v>
      </c>
      <c r="Q22" s="31"/>
      <c r="R22" s="44" t="s">
        <v>12</v>
      </c>
      <c r="S22" s="44" t="s">
        <v>5</v>
      </c>
      <c r="T22" s="44" t="s">
        <v>11</v>
      </c>
      <c r="U22" s="45">
        <v>4.166666666666667</v>
      </c>
      <c r="V22" s="46">
        <v>1190</v>
      </c>
      <c r="W22" s="49"/>
    </row>
    <row r="23" spans="1:23" ht="14.25" customHeight="1">
      <c r="A23" s="12">
        <f t="shared" si="4"/>
      </c>
      <c r="B23" s="13">
        <f t="shared" si="0"/>
        <v>86</v>
      </c>
      <c r="C23" s="14">
        <v>14</v>
      </c>
      <c r="D23" s="54"/>
      <c r="E23" s="61" t="s">
        <v>71</v>
      </c>
      <c r="F23" s="56" t="s">
        <v>134</v>
      </c>
      <c r="G23" s="17"/>
      <c r="H23" s="18"/>
      <c r="I23" s="19">
        <f t="shared" si="1"/>
        <v>42901.530381944445</v>
      </c>
      <c r="J23" s="38">
        <f t="shared" si="2"/>
      </c>
      <c r="K23" s="6">
        <f t="shared" si="5"/>
        <v>19.2</v>
      </c>
      <c r="L23" s="32">
        <v>1</v>
      </c>
      <c r="M23" s="28">
        <f t="shared" si="6"/>
        <v>86</v>
      </c>
      <c r="N23" s="29">
        <f t="shared" si="7"/>
        <v>42901.530381944445</v>
      </c>
      <c r="O23" s="29">
        <f t="shared" si="3"/>
        <v>42901.530381944445</v>
      </c>
      <c r="P23" s="31">
        <f t="shared" si="8"/>
        <v>42901.530381944445</v>
      </c>
      <c r="Q23" s="31"/>
      <c r="R23" s="44" t="s">
        <v>13</v>
      </c>
      <c r="S23" s="44" t="s">
        <v>11</v>
      </c>
      <c r="T23" s="44" t="s">
        <v>8</v>
      </c>
      <c r="U23" s="45">
        <v>4.166666666666667</v>
      </c>
      <c r="V23" s="46">
        <v>1190</v>
      </c>
      <c r="W23" s="49"/>
    </row>
    <row r="24" spans="1:23" ht="14.25" customHeight="1">
      <c r="A24" s="12">
        <f t="shared" si="4"/>
      </c>
      <c r="B24" s="13">
        <f t="shared" si="0"/>
        <v>95</v>
      </c>
      <c r="C24" s="14">
        <v>9</v>
      </c>
      <c r="D24" s="54"/>
      <c r="E24" s="61" t="s">
        <v>72</v>
      </c>
      <c r="F24" s="56" t="s">
        <v>135</v>
      </c>
      <c r="G24" s="17"/>
      <c r="H24" s="18"/>
      <c r="I24" s="19">
        <f t="shared" si="1"/>
        <v>42901.549913194445</v>
      </c>
      <c r="J24" s="38">
        <f t="shared" si="2"/>
      </c>
      <c r="K24" s="6">
        <f t="shared" si="5"/>
        <v>19.2</v>
      </c>
      <c r="L24" s="32"/>
      <c r="M24" s="28">
        <f t="shared" si="6"/>
        <v>95</v>
      </c>
      <c r="N24" s="29">
        <f t="shared" si="7"/>
        <v>42901.549913194445</v>
      </c>
      <c r="O24" s="29">
        <f t="shared" si="3"/>
        <v>42901.549913194445</v>
      </c>
      <c r="P24" s="31">
        <f t="shared" si="8"/>
        <v>42901.549913194445</v>
      </c>
      <c r="Q24" s="31"/>
      <c r="R24" s="44" t="s">
        <v>14</v>
      </c>
      <c r="S24" s="44" t="s">
        <v>8</v>
      </c>
      <c r="T24" s="44" t="s">
        <v>11</v>
      </c>
      <c r="U24" s="45">
        <v>4.166666666666667</v>
      </c>
      <c r="V24" s="46">
        <v>1190</v>
      </c>
      <c r="W24" s="49"/>
    </row>
    <row r="25" spans="1:23" ht="14.25" customHeight="1">
      <c r="A25" s="12">
        <f aca="true" t="shared" si="9" ref="A25:A88">IF(DAY($P25)&lt;&gt;DAY($P24),$P25,"")</f>
      </c>
      <c r="B25" s="13">
        <f t="shared" si="0"/>
        <v>107</v>
      </c>
      <c r="C25" s="14">
        <v>12</v>
      </c>
      <c r="D25" s="54"/>
      <c r="E25" s="61" t="s">
        <v>73</v>
      </c>
      <c r="F25" s="56" t="s">
        <v>136</v>
      </c>
      <c r="G25" s="17"/>
      <c r="H25" s="18"/>
      <c r="I25" s="19">
        <f t="shared" si="1"/>
        <v>42901.57595486111</v>
      </c>
      <c r="J25" s="38">
        <f t="shared" si="2"/>
      </c>
      <c r="K25" s="6">
        <f t="shared" si="5"/>
        <v>19.2</v>
      </c>
      <c r="L25" s="6">
        <v>1</v>
      </c>
      <c r="M25" s="28">
        <f t="shared" si="6"/>
        <v>107</v>
      </c>
      <c r="N25" s="29">
        <f t="shared" si="7"/>
        <v>42901.57595486111</v>
      </c>
      <c r="O25" s="29">
        <f t="shared" si="3"/>
        <v>42901.57595486111</v>
      </c>
      <c r="P25" s="31">
        <f t="shared" si="8"/>
        <v>42901.57595486111</v>
      </c>
      <c r="Q25" s="31"/>
      <c r="R25" s="44" t="s">
        <v>15</v>
      </c>
      <c r="S25" s="44" t="s">
        <v>11</v>
      </c>
      <c r="T25" s="44" t="s">
        <v>16</v>
      </c>
      <c r="U25" s="45">
        <v>3.6666666666666665</v>
      </c>
      <c r="V25" s="46">
        <v>1050</v>
      </c>
      <c r="W25" s="49"/>
    </row>
    <row r="26" spans="1:23" ht="14.25" customHeight="1">
      <c r="A26" s="12">
        <f t="shared" si="9"/>
      </c>
      <c r="B26" s="13">
        <f t="shared" si="0"/>
        <v>129</v>
      </c>
      <c r="C26" s="14">
        <v>22</v>
      </c>
      <c r="D26" s="54"/>
      <c r="E26" s="61" t="s">
        <v>74</v>
      </c>
      <c r="F26" s="56" t="s">
        <v>181</v>
      </c>
      <c r="G26" s="17"/>
      <c r="H26" s="18"/>
      <c r="I26" s="19">
        <f t="shared" si="1"/>
        <v>42901.623697916664</v>
      </c>
      <c r="J26" s="38">
        <f t="shared" si="2"/>
      </c>
      <c r="K26" s="6">
        <f t="shared" si="5"/>
        <v>19.2</v>
      </c>
      <c r="L26" s="6"/>
      <c r="M26" s="28">
        <f t="shared" si="6"/>
        <v>129</v>
      </c>
      <c r="N26" s="29">
        <f t="shared" si="7"/>
        <v>42901.623697916664</v>
      </c>
      <c r="O26" s="29">
        <f t="shared" si="3"/>
        <v>42901.623697916664</v>
      </c>
      <c r="P26" s="31">
        <f t="shared" si="8"/>
        <v>42901.623697916664</v>
      </c>
      <c r="Q26" s="31"/>
      <c r="R26" s="44" t="s">
        <v>17</v>
      </c>
      <c r="S26" s="44" t="s">
        <v>16</v>
      </c>
      <c r="T26" s="44" t="s">
        <v>11</v>
      </c>
      <c r="U26" s="45">
        <v>3.6666666666666665</v>
      </c>
      <c r="V26" s="46">
        <v>1050</v>
      </c>
      <c r="W26" s="49"/>
    </row>
    <row r="27" spans="1:23" ht="14.25" customHeight="1">
      <c r="A27" s="12">
        <f t="shared" si="9"/>
      </c>
      <c r="B27" s="13">
        <f t="shared" si="0"/>
        <v>137</v>
      </c>
      <c r="C27" s="14">
        <v>8</v>
      </c>
      <c r="D27" s="54"/>
      <c r="E27" s="62" t="s">
        <v>75</v>
      </c>
      <c r="F27" s="57" t="s">
        <v>137</v>
      </c>
      <c r="G27" s="17"/>
      <c r="H27" s="18"/>
      <c r="I27" s="19">
        <f t="shared" si="1"/>
        <v>42901.641059027774</v>
      </c>
      <c r="J27" s="38">
        <f t="shared" si="2"/>
      </c>
      <c r="K27" s="6">
        <f t="shared" si="5"/>
        <v>19.2</v>
      </c>
      <c r="L27" s="32">
        <v>1</v>
      </c>
      <c r="M27" s="28">
        <f t="shared" si="6"/>
        <v>137</v>
      </c>
      <c r="N27" s="29">
        <f t="shared" si="7"/>
        <v>42901.641059027774</v>
      </c>
      <c r="O27" s="29">
        <f t="shared" si="3"/>
        <v>42901.641059027774</v>
      </c>
      <c r="P27" s="31">
        <f t="shared" si="8"/>
        <v>42901.641059027774</v>
      </c>
      <c r="Q27" s="31"/>
      <c r="R27" s="44" t="s">
        <v>18</v>
      </c>
      <c r="S27" s="44" t="s">
        <v>2</v>
      </c>
      <c r="T27" s="44" t="s">
        <v>8</v>
      </c>
      <c r="U27" s="45">
        <v>3.25</v>
      </c>
      <c r="V27" s="46">
        <v>940</v>
      </c>
      <c r="W27" s="49"/>
    </row>
    <row r="28" spans="1:23" ht="14.25" customHeight="1">
      <c r="A28" s="12">
        <f t="shared" si="9"/>
      </c>
      <c r="B28" s="13">
        <f t="shared" si="0"/>
        <v>155</v>
      </c>
      <c r="C28" s="14">
        <v>18</v>
      </c>
      <c r="D28" s="54"/>
      <c r="E28" s="62" t="s">
        <v>76</v>
      </c>
      <c r="F28" s="57" t="s">
        <v>138</v>
      </c>
      <c r="G28" s="17"/>
      <c r="H28" s="18"/>
      <c r="I28" s="19">
        <f t="shared" si="1"/>
        <v>42901.680121527774</v>
      </c>
      <c r="J28" s="38">
        <f t="shared" si="2"/>
      </c>
      <c r="K28" s="6">
        <f t="shared" si="5"/>
        <v>19.2</v>
      </c>
      <c r="L28" s="32"/>
      <c r="M28" s="28">
        <f t="shared" si="6"/>
        <v>155</v>
      </c>
      <c r="N28" s="29">
        <f t="shared" si="7"/>
        <v>42901.680121527774</v>
      </c>
      <c r="O28" s="29">
        <f t="shared" si="3"/>
        <v>42901.680121527774</v>
      </c>
      <c r="P28" s="31">
        <f t="shared" si="8"/>
        <v>42901.680121527774</v>
      </c>
      <c r="Q28" s="31"/>
      <c r="R28" s="44" t="s">
        <v>19</v>
      </c>
      <c r="S28" s="44" t="s">
        <v>8</v>
      </c>
      <c r="T28" s="44" t="s">
        <v>2</v>
      </c>
      <c r="U28" s="45">
        <v>3.25</v>
      </c>
      <c r="V28" s="46">
        <v>940</v>
      </c>
      <c r="W28" s="49"/>
    </row>
    <row r="29" spans="1:23" ht="14.25" customHeight="1">
      <c r="A29" s="12">
        <f t="shared" si="9"/>
      </c>
      <c r="B29" s="13">
        <f t="shared" si="0"/>
        <v>168</v>
      </c>
      <c r="C29" s="14">
        <v>13</v>
      </c>
      <c r="D29" s="54" t="s">
        <v>62</v>
      </c>
      <c r="E29" s="57" t="s">
        <v>77</v>
      </c>
      <c r="F29" s="57" t="s">
        <v>139</v>
      </c>
      <c r="G29" s="17">
        <v>0.020833333333333332</v>
      </c>
      <c r="H29" s="18"/>
      <c r="I29" s="19">
        <f t="shared" si="1"/>
        <v>42901.70833333333</v>
      </c>
      <c r="J29" s="38">
        <f t="shared" si="2"/>
        <v>42901.729166666664</v>
      </c>
      <c r="K29" s="6">
        <f t="shared" si="5"/>
        <v>19.2</v>
      </c>
      <c r="L29" s="32">
        <v>1</v>
      </c>
      <c r="M29" s="28">
        <f t="shared" si="6"/>
        <v>168</v>
      </c>
      <c r="N29" s="29">
        <f t="shared" si="7"/>
        <v>42901.70833333333</v>
      </c>
      <c r="O29" s="29">
        <f t="shared" si="3"/>
        <v>42901.729166666664</v>
      </c>
      <c r="P29" s="31">
        <f t="shared" si="8"/>
        <v>42901.70833333333</v>
      </c>
      <c r="Q29" s="31"/>
      <c r="R29" s="44" t="s">
        <v>20</v>
      </c>
      <c r="S29" s="44" t="s">
        <v>2</v>
      </c>
      <c r="T29" s="44" t="s">
        <v>16</v>
      </c>
      <c r="U29" s="45">
        <v>4.125</v>
      </c>
      <c r="V29" s="46">
        <v>1170</v>
      </c>
      <c r="W29" s="49"/>
    </row>
    <row r="30" spans="1:23" ht="14.25" customHeight="1">
      <c r="A30" s="12">
        <f t="shared" si="9"/>
      </c>
      <c r="B30" s="13">
        <f t="shared" si="0"/>
        <v>196</v>
      </c>
      <c r="C30" s="14">
        <v>28</v>
      </c>
      <c r="D30" s="54"/>
      <c r="E30" s="62" t="s">
        <v>78</v>
      </c>
      <c r="F30" s="57" t="s">
        <v>139</v>
      </c>
      <c r="G30" s="17"/>
      <c r="H30" s="18"/>
      <c r="I30" s="19">
        <f t="shared" si="1"/>
        <v>42901.789930555555</v>
      </c>
      <c r="J30" s="38">
        <f t="shared" si="2"/>
      </c>
      <c r="K30" s="6">
        <f t="shared" si="5"/>
        <v>19.2</v>
      </c>
      <c r="L30" s="32"/>
      <c r="M30" s="28">
        <f t="shared" si="6"/>
        <v>196</v>
      </c>
      <c r="N30" s="29">
        <f t="shared" si="7"/>
        <v>42901.789930555555</v>
      </c>
      <c r="O30" s="29">
        <f t="shared" si="3"/>
        <v>42901.789930555555</v>
      </c>
      <c r="P30" s="31">
        <f t="shared" si="8"/>
        <v>42901.789930555555</v>
      </c>
      <c r="Q30" s="31"/>
      <c r="R30" s="44" t="s">
        <v>21</v>
      </c>
      <c r="S30" s="44" t="s">
        <v>16</v>
      </c>
      <c r="T30" s="44" t="s">
        <v>2</v>
      </c>
      <c r="U30" s="45">
        <v>4.125</v>
      </c>
      <c r="V30" s="46">
        <v>1170</v>
      </c>
      <c r="W30" s="49"/>
    </row>
    <row r="31" spans="1:23" ht="14.25" customHeight="1">
      <c r="A31" s="12">
        <f t="shared" si="9"/>
      </c>
      <c r="B31" s="13">
        <f t="shared" si="0"/>
        <v>221</v>
      </c>
      <c r="C31" s="14">
        <v>25</v>
      </c>
      <c r="D31" s="54"/>
      <c r="E31" s="62" t="s">
        <v>79</v>
      </c>
      <c r="F31" s="57" t="s">
        <v>140</v>
      </c>
      <c r="G31" s="17"/>
      <c r="H31" s="18"/>
      <c r="I31" s="19">
        <f t="shared" si="1"/>
        <v>42901.844184027774</v>
      </c>
      <c r="J31" s="38">
        <f t="shared" si="2"/>
      </c>
      <c r="K31" s="6">
        <f t="shared" si="5"/>
        <v>19.2</v>
      </c>
      <c r="L31" s="6">
        <v>1</v>
      </c>
      <c r="M31" s="28">
        <f t="shared" si="6"/>
        <v>221</v>
      </c>
      <c r="N31" s="29">
        <f t="shared" si="7"/>
        <v>42901.844184027774</v>
      </c>
      <c r="O31" s="29">
        <f t="shared" si="3"/>
        <v>42901.844184027774</v>
      </c>
      <c r="P31" s="31">
        <f t="shared" si="8"/>
        <v>42901.844184027774</v>
      </c>
      <c r="Q31" s="31"/>
      <c r="R31" s="44" t="s">
        <v>22</v>
      </c>
      <c r="S31" s="44" t="s">
        <v>16</v>
      </c>
      <c r="T31" s="44" t="s">
        <v>5</v>
      </c>
      <c r="U31" s="45">
        <v>3.25</v>
      </c>
      <c r="V31" s="46">
        <v>940</v>
      </c>
      <c r="W31" s="49"/>
    </row>
    <row r="32" spans="1:23" ht="14.25" customHeight="1">
      <c r="A32" s="12">
        <f t="shared" si="9"/>
      </c>
      <c r="B32" s="13">
        <f t="shared" si="0"/>
        <v>236</v>
      </c>
      <c r="C32" s="14">
        <v>15</v>
      </c>
      <c r="D32" s="54"/>
      <c r="E32" s="62" t="s">
        <v>80</v>
      </c>
      <c r="F32" s="57" t="s">
        <v>141</v>
      </c>
      <c r="G32" s="17"/>
      <c r="H32" s="18"/>
      <c r="I32" s="19">
        <f t="shared" si="1"/>
        <v>42901.87673611111</v>
      </c>
      <c r="J32" s="38">
        <f t="shared" si="2"/>
      </c>
      <c r="K32" s="6">
        <f t="shared" si="5"/>
        <v>19.2</v>
      </c>
      <c r="L32" s="6"/>
      <c r="M32" s="28">
        <f t="shared" si="6"/>
        <v>236</v>
      </c>
      <c r="N32" s="29">
        <f t="shared" si="7"/>
        <v>42901.87673611111</v>
      </c>
      <c r="O32" s="29">
        <f t="shared" si="3"/>
        <v>42901.87673611111</v>
      </c>
      <c r="P32" s="31">
        <f t="shared" si="8"/>
        <v>42901.87673611111</v>
      </c>
      <c r="Q32" s="31"/>
      <c r="R32" s="44" t="s">
        <v>23</v>
      </c>
      <c r="S32" s="44" t="s">
        <v>5</v>
      </c>
      <c r="T32" s="44" t="s">
        <v>16</v>
      </c>
      <c r="U32" s="45">
        <v>3.25</v>
      </c>
      <c r="V32" s="46">
        <v>940</v>
      </c>
      <c r="W32" s="49"/>
    </row>
    <row r="33" spans="1:23" ht="14.25" customHeight="1">
      <c r="A33" s="12">
        <f t="shared" si="9"/>
      </c>
      <c r="B33" s="13">
        <f t="shared" si="0"/>
        <v>269</v>
      </c>
      <c r="C33" s="14">
        <v>33</v>
      </c>
      <c r="D33" s="54"/>
      <c r="E33" s="62" t="s">
        <v>81</v>
      </c>
      <c r="F33" s="57" t="s">
        <v>142</v>
      </c>
      <c r="G33" s="17"/>
      <c r="H33" s="18"/>
      <c r="I33" s="19">
        <f t="shared" si="1"/>
        <v>42901.948350694445</v>
      </c>
      <c r="J33" s="38">
        <f t="shared" si="2"/>
      </c>
      <c r="K33" s="6">
        <f t="shared" si="5"/>
        <v>19.2</v>
      </c>
      <c r="L33" s="32">
        <v>1</v>
      </c>
      <c r="M33" s="28">
        <f t="shared" si="6"/>
        <v>269</v>
      </c>
      <c r="N33" s="29">
        <f t="shared" si="7"/>
        <v>42901.948350694445</v>
      </c>
      <c r="O33" s="29">
        <f t="shared" si="3"/>
        <v>42901.948350694445</v>
      </c>
      <c r="P33" s="31">
        <f t="shared" si="8"/>
        <v>42901.948350694445</v>
      </c>
      <c r="Q33" s="31"/>
      <c r="R33" s="47" t="s">
        <v>38</v>
      </c>
      <c r="S33" s="47" t="s">
        <v>11</v>
      </c>
      <c r="T33" s="47" t="s">
        <v>39</v>
      </c>
      <c r="U33" s="45">
        <v>6.25</v>
      </c>
      <c r="V33" s="48">
        <v>1075</v>
      </c>
      <c r="W33" s="51"/>
    </row>
    <row r="34" spans="1:23" ht="14.25" customHeight="1">
      <c r="A34" s="12">
        <f t="shared" si="9"/>
        <v>42902.011284722226</v>
      </c>
      <c r="B34" s="13">
        <f aca="true" t="shared" si="10" ref="B34:B65">IF($C34="","",$M34)</f>
        <v>298</v>
      </c>
      <c r="C34" s="14">
        <v>29</v>
      </c>
      <c r="D34" s="68" t="s">
        <v>62</v>
      </c>
      <c r="E34" s="65" t="s">
        <v>82</v>
      </c>
      <c r="F34" s="57" t="s">
        <v>143</v>
      </c>
      <c r="G34" s="17">
        <v>0.2388888888888889</v>
      </c>
      <c r="H34" s="18"/>
      <c r="I34" s="19">
        <f aca="true" t="shared" si="11" ref="I34:I65">IF($C34="","",$N34)</f>
        <v>42902.011284722226</v>
      </c>
      <c r="J34" s="38">
        <f aca="true" t="shared" si="12" ref="J34:J65">IF($G34=0,"",$O34)</f>
        <v>42902.250173611115</v>
      </c>
      <c r="K34" s="6">
        <f aca="true" t="shared" si="13" ref="K34:K65">IF($H34="",$K33,$H34)</f>
        <v>19.2</v>
      </c>
      <c r="L34" s="32"/>
      <c r="M34" s="28">
        <f aca="true" t="shared" si="14" ref="M34:M65">IF($G33&gt;0.125,$C34,$C34+$M33)</f>
        <v>298</v>
      </c>
      <c r="N34" s="29">
        <f aca="true" t="shared" si="15" ref="N34:N65">$O33+$C34/$K34/24</f>
        <v>42902.011284722226</v>
      </c>
      <c r="O34" s="29">
        <f aca="true" t="shared" si="16" ref="O34:O65">$N34+$G34</f>
        <v>42902.250173611115</v>
      </c>
      <c r="P34" s="31">
        <f aca="true" t="shared" si="17" ref="P34:P65">IF($C34="",$P33,$N34)</f>
        <v>42902.011284722226</v>
      </c>
      <c r="Q34" s="31"/>
      <c r="R34" s="47" t="s">
        <v>40</v>
      </c>
      <c r="S34" s="47" t="s">
        <v>39</v>
      </c>
      <c r="T34" s="47" t="s">
        <v>11</v>
      </c>
      <c r="U34" s="45">
        <v>6.25</v>
      </c>
      <c r="V34" s="48">
        <v>1075</v>
      </c>
      <c r="W34" s="51"/>
    </row>
    <row r="35" spans="1:23" ht="14.25" customHeight="1">
      <c r="A35" s="12">
        <f t="shared" si="9"/>
      </c>
      <c r="B35" s="13">
        <f t="shared" si="10"/>
        <v>41</v>
      </c>
      <c r="C35" s="14">
        <v>41</v>
      </c>
      <c r="D35" s="54"/>
      <c r="E35" s="62" t="s">
        <v>83</v>
      </c>
      <c r="F35" s="57" t="s">
        <v>144</v>
      </c>
      <c r="G35" s="17"/>
      <c r="H35" s="18"/>
      <c r="I35" s="19">
        <f t="shared" si="11"/>
        <v>42902.33914930556</v>
      </c>
      <c r="J35" s="38">
        <f t="shared" si="12"/>
      </c>
      <c r="K35" s="6">
        <f t="shared" si="13"/>
        <v>19.2</v>
      </c>
      <c r="L35" s="32">
        <v>1</v>
      </c>
      <c r="M35" s="28">
        <f t="shared" si="14"/>
        <v>41</v>
      </c>
      <c r="N35" s="29">
        <f t="shared" si="15"/>
        <v>42902.33914930556</v>
      </c>
      <c r="O35" s="29">
        <f t="shared" si="16"/>
        <v>42902.33914930556</v>
      </c>
      <c r="P35" s="31">
        <f t="shared" si="17"/>
        <v>42902.33914930556</v>
      </c>
      <c r="Q35" s="31"/>
      <c r="R35" s="47" t="s">
        <v>41</v>
      </c>
      <c r="S35" s="47" t="s">
        <v>2</v>
      </c>
      <c r="T35" s="47" t="s">
        <v>42</v>
      </c>
      <c r="U35" s="45">
        <v>6.25</v>
      </c>
      <c r="V35" s="48">
        <v>1150</v>
      </c>
      <c r="W35" s="51"/>
    </row>
    <row r="36" spans="1:23" ht="14.25" customHeight="1">
      <c r="A36" s="12">
        <f t="shared" si="9"/>
      </c>
      <c r="B36" s="13">
        <f t="shared" si="10"/>
        <v>74</v>
      </c>
      <c r="C36" s="14">
        <v>33</v>
      </c>
      <c r="D36" s="54" t="s">
        <v>62</v>
      </c>
      <c r="E36" s="57" t="s">
        <v>84</v>
      </c>
      <c r="F36" s="57" t="s">
        <v>145</v>
      </c>
      <c r="G36" s="17">
        <v>0.020833333333333332</v>
      </c>
      <c r="H36" s="18"/>
      <c r="I36" s="19">
        <f t="shared" si="11"/>
        <v>42902.410763888896</v>
      </c>
      <c r="J36" s="38">
        <f t="shared" si="12"/>
        <v>42902.43159722223</v>
      </c>
      <c r="K36" s="6">
        <f t="shared" si="13"/>
        <v>19.2</v>
      </c>
      <c r="L36" s="32"/>
      <c r="M36" s="28">
        <f t="shared" si="14"/>
        <v>74</v>
      </c>
      <c r="N36" s="29">
        <f t="shared" si="15"/>
        <v>42902.410763888896</v>
      </c>
      <c r="O36" s="29">
        <f t="shared" si="16"/>
        <v>42902.43159722223</v>
      </c>
      <c r="P36" s="31">
        <f t="shared" si="17"/>
        <v>42902.410763888896</v>
      </c>
      <c r="Q36" s="31"/>
      <c r="R36" s="47" t="s">
        <v>45</v>
      </c>
      <c r="S36" s="47" t="s">
        <v>42</v>
      </c>
      <c r="T36" s="47" t="s">
        <v>2</v>
      </c>
      <c r="U36" s="45">
        <v>6.25</v>
      </c>
      <c r="V36" s="48">
        <v>1150</v>
      </c>
      <c r="W36" s="51"/>
    </row>
    <row r="37" spans="1:23" ht="14.25" customHeight="1">
      <c r="A37" s="12">
        <f t="shared" si="9"/>
      </c>
      <c r="B37" s="13">
        <f t="shared" si="10"/>
        <v>138</v>
      </c>
      <c r="C37" s="14">
        <v>64</v>
      </c>
      <c r="D37" s="54"/>
      <c r="E37" s="62" t="s">
        <v>85</v>
      </c>
      <c r="F37" s="57" t="s">
        <v>146</v>
      </c>
      <c r="G37" s="17"/>
      <c r="H37" s="18"/>
      <c r="I37" s="19">
        <f t="shared" si="11"/>
        <v>42902.57048611112</v>
      </c>
      <c r="J37" s="38">
        <f t="shared" si="12"/>
      </c>
      <c r="K37" s="6">
        <f t="shared" si="13"/>
        <v>19.2</v>
      </c>
      <c r="L37" s="6">
        <v>1</v>
      </c>
      <c r="M37" s="28">
        <f t="shared" si="14"/>
        <v>138</v>
      </c>
      <c r="N37" s="29">
        <f t="shared" si="15"/>
        <v>42902.57048611112</v>
      </c>
      <c r="O37" s="29">
        <f t="shared" si="16"/>
        <v>42902.57048611112</v>
      </c>
      <c r="P37" s="31">
        <f t="shared" si="17"/>
        <v>42902.57048611112</v>
      </c>
      <c r="Q37" s="31"/>
      <c r="R37" s="47" t="s">
        <v>43</v>
      </c>
      <c r="S37" s="47" t="s">
        <v>5</v>
      </c>
      <c r="T37" s="47" t="s">
        <v>44</v>
      </c>
      <c r="U37" s="45">
        <v>6.333333333333333</v>
      </c>
      <c r="V37" s="48">
        <v>1190</v>
      </c>
      <c r="W37" s="51"/>
    </row>
    <row r="38" spans="1:23" ht="14.25" customHeight="1">
      <c r="A38" s="12">
        <f t="shared" si="9"/>
      </c>
      <c r="B38" s="13">
        <f t="shared" si="10"/>
        <v>169</v>
      </c>
      <c r="C38" s="14">
        <v>31</v>
      </c>
      <c r="D38" s="54"/>
      <c r="E38" s="63" t="s">
        <v>86</v>
      </c>
      <c r="F38" s="58" t="s">
        <v>147</v>
      </c>
      <c r="G38" s="17"/>
      <c r="H38" s="18"/>
      <c r="I38" s="19">
        <f t="shared" si="11"/>
        <v>42902.63776041668</v>
      </c>
      <c r="J38" s="38">
        <f t="shared" si="12"/>
      </c>
      <c r="K38" s="6">
        <f t="shared" si="13"/>
        <v>19.2</v>
      </c>
      <c r="L38" s="6"/>
      <c r="M38" s="28">
        <f t="shared" si="14"/>
        <v>169</v>
      </c>
      <c r="N38" s="29">
        <f t="shared" si="15"/>
        <v>42902.63776041668</v>
      </c>
      <c r="O38" s="29">
        <f t="shared" si="16"/>
        <v>42902.63776041668</v>
      </c>
      <c r="P38" s="31">
        <f t="shared" si="17"/>
        <v>42902.63776041668</v>
      </c>
      <c r="Q38" s="31"/>
      <c r="R38" s="47" t="s">
        <v>46</v>
      </c>
      <c r="S38" s="47" t="s">
        <v>44</v>
      </c>
      <c r="T38" s="47" t="s">
        <v>5</v>
      </c>
      <c r="U38" s="45">
        <v>6.333333333333333</v>
      </c>
      <c r="V38" s="48">
        <v>1190</v>
      </c>
      <c r="W38" s="51"/>
    </row>
    <row r="39" spans="1:23" ht="14.25" customHeight="1">
      <c r="A39" s="12">
        <f t="shared" si="9"/>
      </c>
      <c r="B39" s="13">
        <f t="shared" si="10"/>
        <v>180</v>
      </c>
      <c r="C39" s="14">
        <v>11</v>
      </c>
      <c r="D39" s="54" t="s">
        <v>62</v>
      </c>
      <c r="E39" s="58" t="s">
        <v>87</v>
      </c>
      <c r="F39" s="58" t="s">
        <v>148</v>
      </c>
      <c r="G39" s="17">
        <v>0.020833333333333332</v>
      </c>
      <c r="H39" s="18"/>
      <c r="I39" s="19">
        <f t="shared" si="11"/>
        <v>42902.66163194446</v>
      </c>
      <c r="J39" s="38">
        <f t="shared" si="12"/>
        <v>42902.682465277794</v>
      </c>
      <c r="K39" s="6">
        <f t="shared" si="13"/>
        <v>19.2</v>
      </c>
      <c r="L39" s="32">
        <v>1</v>
      </c>
      <c r="M39" s="28">
        <f t="shared" si="14"/>
        <v>180</v>
      </c>
      <c r="N39" s="29">
        <f t="shared" si="15"/>
        <v>42902.66163194446</v>
      </c>
      <c r="O39" s="29">
        <f t="shared" si="16"/>
        <v>42902.682465277794</v>
      </c>
      <c r="P39" s="31">
        <f t="shared" si="17"/>
        <v>42902.66163194446</v>
      </c>
      <c r="Q39" s="31"/>
      <c r="R39" s="47" t="s">
        <v>47</v>
      </c>
      <c r="S39" s="47" t="s">
        <v>8</v>
      </c>
      <c r="T39" s="47" t="s">
        <v>48</v>
      </c>
      <c r="U39" s="45">
        <v>7.125</v>
      </c>
      <c r="V39" s="48">
        <v>1265</v>
      </c>
      <c r="W39" s="51"/>
    </row>
    <row r="40" spans="1:23" ht="14.25" customHeight="1">
      <c r="A40" s="12">
        <f t="shared" si="9"/>
      </c>
      <c r="B40" s="13">
        <f t="shared" si="10"/>
        <v>199</v>
      </c>
      <c r="C40" s="14">
        <v>19</v>
      </c>
      <c r="D40" s="54"/>
      <c r="E40" s="63" t="s">
        <v>88</v>
      </c>
      <c r="F40" s="58" t="s">
        <v>149</v>
      </c>
      <c r="G40" s="17"/>
      <c r="H40" s="18"/>
      <c r="I40" s="19">
        <f t="shared" si="11"/>
        <v>42902.723697916685</v>
      </c>
      <c r="J40" s="38">
        <f t="shared" si="12"/>
      </c>
      <c r="K40" s="6">
        <f t="shared" si="13"/>
        <v>19.2</v>
      </c>
      <c r="L40" s="32"/>
      <c r="M40" s="28">
        <f t="shared" si="14"/>
        <v>199</v>
      </c>
      <c r="N40" s="29">
        <f t="shared" si="15"/>
        <v>42902.723697916685</v>
      </c>
      <c r="O40" s="29">
        <f t="shared" si="16"/>
        <v>42902.723697916685</v>
      </c>
      <c r="P40" s="31">
        <f t="shared" si="17"/>
        <v>42902.723697916685</v>
      </c>
      <c r="Q40" s="31"/>
      <c r="R40" s="47" t="s">
        <v>49</v>
      </c>
      <c r="S40" s="47" t="s">
        <v>48</v>
      </c>
      <c r="T40" s="47" t="s">
        <v>8</v>
      </c>
      <c r="U40" s="45">
        <v>7.125</v>
      </c>
      <c r="V40" s="48">
        <v>1265</v>
      </c>
      <c r="W40" s="51"/>
    </row>
    <row r="41" spans="1:23" ht="14.25" customHeight="1">
      <c r="A41" s="12">
        <f t="shared" si="9"/>
      </c>
      <c r="B41" s="13">
        <f t="shared" si="10"/>
        <v>205</v>
      </c>
      <c r="C41" s="14">
        <v>6</v>
      </c>
      <c r="D41" s="54"/>
      <c r="E41" s="63" t="s">
        <v>89</v>
      </c>
      <c r="F41" s="58" t="s">
        <v>150</v>
      </c>
      <c r="G41" s="17"/>
      <c r="H41" s="18"/>
      <c r="I41" s="19">
        <f t="shared" si="11"/>
        <v>42902.73671875002</v>
      </c>
      <c r="J41" s="38">
        <f t="shared" si="12"/>
      </c>
      <c r="K41" s="6">
        <f t="shared" si="13"/>
        <v>19.2</v>
      </c>
      <c r="L41" s="32">
        <v>1</v>
      </c>
      <c r="M41" s="28">
        <f t="shared" si="14"/>
        <v>205</v>
      </c>
      <c r="N41" s="29">
        <f t="shared" si="15"/>
        <v>42902.73671875002</v>
      </c>
      <c r="O41" s="29">
        <f t="shared" si="16"/>
        <v>42902.73671875002</v>
      </c>
      <c r="P41" s="31">
        <f t="shared" si="17"/>
        <v>42902.73671875002</v>
      </c>
      <c r="Q41" s="31"/>
      <c r="R41" s="47" t="s">
        <v>50</v>
      </c>
      <c r="S41" s="47" t="s">
        <v>16</v>
      </c>
      <c r="T41" s="47" t="s">
        <v>51</v>
      </c>
      <c r="U41" s="45">
        <v>6.291666666666667</v>
      </c>
      <c r="V41" s="48">
        <v>1170</v>
      </c>
      <c r="W41" s="51"/>
    </row>
    <row r="42" spans="1:23" ht="14.25" customHeight="1">
      <c r="A42" s="12">
        <f t="shared" si="9"/>
      </c>
      <c r="B42" s="13">
        <f t="shared" si="10"/>
        <v>224</v>
      </c>
      <c r="C42" s="14">
        <v>19</v>
      </c>
      <c r="D42" s="54"/>
      <c r="E42" s="63" t="s">
        <v>90</v>
      </c>
      <c r="F42" s="58" t="s">
        <v>151</v>
      </c>
      <c r="G42" s="17"/>
      <c r="H42" s="18"/>
      <c r="I42" s="19">
        <f t="shared" si="11"/>
        <v>42902.77795138891</v>
      </c>
      <c r="J42" s="38">
        <f t="shared" si="12"/>
      </c>
      <c r="K42" s="6">
        <f t="shared" si="13"/>
        <v>19.2</v>
      </c>
      <c r="L42" s="32"/>
      <c r="M42" s="28">
        <f t="shared" si="14"/>
        <v>224</v>
      </c>
      <c r="N42" s="29">
        <f t="shared" si="15"/>
        <v>42902.77795138891</v>
      </c>
      <c r="O42" s="29">
        <f t="shared" si="16"/>
        <v>42902.77795138891</v>
      </c>
      <c r="P42" s="31">
        <f t="shared" si="17"/>
        <v>42902.77795138891</v>
      </c>
      <c r="Q42" s="31"/>
      <c r="R42" s="47" t="s">
        <v>52</v>
      </c>
      <c r="S42" s="47" t="s">
        <v>51</v>
      </c>
      <c r="T42" s="47" t="s">
        <v>16</v>
      </c>
      <c r="U42" s="45">
        <v>6.291666666666667</v>
      </c>
      <c r="V42" s="48">
        <v>1170</v>
      </c>
      <c r="W42" s="51"/>
    </row>
    <row r="43" spans="1:23" ht="14.25" customHeight="1">
      <c r="A43" s="12">
        <f t="shared" si="9"/>
      </c>
      <c r="B43" s="13">
        <f t="shared" si="10"/>
        <v>242</v>
      </c>
      <c r="C43" s="14">
        <v>18</v>
      </c>
      <c r="D43" s="54"/>
      <c r="E43" s="63" t="s">
        <v>91</v>
      </c>
      <c r="F43" s="58" t="s">
        <v>152</v>
      </c>
      <c r="G43" s="17"/>
      <c r="H43" s="18"/>
      <c r="I43" s="19">
        <f t="shared" si="11"/>
        <v>42902.81701388891</v>
      </c>
      <c r="J43" s="38">
        <f t="shared" si="12"/>
      </c>
      <c r="K43" s="6">
        <f t="shared" si="13"/>
        <v>19.2</v>
      </c>
      <c r="L43" s="6">
        <v>1</v>
      </c>
      <c r="M43" s="28">
        <f t="shared" si="14"/>
        <v>242</v>
      </c>
      <c r="N43" s="29">
        <f t="shared" si="15"/>
        <v>42902.81701388891</v>
      </c>
      <c r="O43" s="29">
        <f t="shared" si="16"/>
        <v>42902.81701388891</v>
      </c>
      <c r="P43" s="31">
        <f t="shared" si="17"/>
        <v>42902.81701388891</v>
      </c>
      <c r="Q43" s="31"/>
      <c r="R43" s="47" t="s">
        <v>53</v>
      </c>
      <c r="S43" s="47" t="s">
        <v>1</v>
      </c>
      <c r="T43" s="47" t="s">
        <v>54</v>
      </c>
      <c r="U43" s="45">
        <v>6.666666666666667</v>
      </c>
      <c r="V43" s="48">
        <v>1190</v>
      </c>
      <c r="W43" s="51"/>
    </row>
    <row r="44" spans="1:23" ht="14.25" customHeight="1">
      <c r="A44" s="12">
        <f t="shared" si="9"/>
      </c>
      <c r="B44" s="13">
        <f t="shared" si="10"/>
        <v>249</v>
      </c>
      <c r="C44" s="14">
        <v>7</v>
      </c>
      <c r="D44" s="68" t="s">
        <v>62</v>
      </c>
      <c r="E44" s="66" t="s">
        <v>92</v>
      </c>
      <c r="F44" s="59" t="s">
        <v>152</v>
      </c>
      <c r="G44" s="17">
        <v>0.2513888888888889</v>
      </c>
      <c r="H44" s="18"/>
      <c r="I44" s="19">
        <f t="shared" si="11"/>
        <v>42902.83220486113</v>
      </c>
      <c r="J44" s="38">
        <f t="shared" si="12"/>
        <v>42903.083593750016</v>
      </c>
      <c r="K44" s="6">
        <f t="shared" si="13"/>
        <v>19.2</v>
      </c>
      <c r="L44" s="6"/>
      <c r="M44" s="28">
        <f t="shared" si="14"/>
        <v>249</v>
      </c>
      <c r="N44" s="29">
        <f t="shared" si="15"/>
        <v>42902.83220486113</v>
      </c>
      <c r="O44" s="29">
        <f t="shared" si="16"/>
        <v>42903.083593750016</v>
      </c>
      <c r="P44" s="31">
        <f t="shared" si="17"/>
        <v>42902.83220486113</v>
      </c>
      <c r="Q44" s="31"/>
      <c r="R44" s="47" t="s">
        <v>55</v>
      </c>
      <c r="S44" s="47" t="s">
        <v>54</v>
      </c>
      <c r="T44" s="47" t="s">
        <v>1</v>
      </c>
      <c r="U44" s="45">
        <v>6.666666666666667</v>
      </c>
      <c r="V44" s="48">
        <v>1190</v>
      </c>
      <c r="W44" s="51"/>
    </row>
    <row r="45" spans="1:17" ht="14.25" customHeight="1">
      <c r="A45" s="12">
        <f t="shared" si="9"/>
        <v>42903.10529513891</v>
      </c>
      <c r="B45" s="13">
        <f t="shared" si="10"/>
        <v>10</v>
      </c>
      <c r="C45" s="14">
        <v>10</v>
      </c>
      <c r="D45" s="54"/>
      <c r="E45" s="64" t="s">
        <v>93</v>
      </c>
      <c r="F45" s="59" t="s">
        <v>153</v>
      </c>
      <c r="G45" s="17"/>
      <c r="H45" s="18"/>
      <c r="I45" s="19">
        <f t="shared" si="11"/>
        <v>42903.10529513891</v>
      </c>
      <c r="J45" s="38">
        <f t="shared" si="12"/>
      </c>
      <c r="K45" s="6">
        <f t="shared" si="13"/>
        <v>19.2</v>
      </c>
      <c r="L45" s="32">
        <v>1</v>
      </c>
      <c r="M45" s="28">
        <f t="shared" si="14"/>
        <v>10</v>
      </c>
      <c r="N45" s="29">
        <f t="shared" si="15"/>
        <v>42903.10529513891</v>
      </c>
      <c r="O45" s="29">
        <f t="shared" si="16"/>
        <v>42903.10529513891</v>
      </c>
      <c r="P45" s="31">
        <f t="shared" si="17"/>
        <v>42903.10529513891</v>
      </c>
      <c r="Q45" s="31"/>
    </row>
    <row r="46" spans="1:17" ht="14.25" customHeight="1">
      <c r="A46" s="12">
        <f t="shared" si="9"/>
      </c>
      <c r="B46" s="13">
        <f t="shared" si="10"/>
        <v>46</v>
      </c>
      <c r="C46" s="14">
        <v>36</v>
      </c>
      <c r="D46" s="54"/>
      <c r="E46" s="64" t="s">
        <v>94</v>
      </c>
      <c r="F46" s="59" t="s">
        <v>154</v>
      </c>
      <c r="G46" s="17"/>
      <c r="H46" s="18"/>
      <c r="I46" s="19">
        <f t="shared" si="11"/>
        <v>42903.18342013891</v>
      </c>
      <c r="J46" s="38">
        <f t="shared" si="12"/>
      </c>
      <c r="K46" s="6">
        <f t="shared" si="13"/>
        <v>19.2</v>
      </c>
      <c r="L46" s="32"/>
      <c r="M46" s="28">
        <f t="shared" si="14"/>
        <v>46</v>
      </c>
      <c r="N46" s="29">
        <f t="shared" si="15"/>
        <v>42903.18342013891</v>
      </c>
      <c r="O46" s="29">
        <f t="shared" si="16"/>
        <v>42903.18342013891</v>
      </c>
      <c r="P46" s="31">
        <f t="shared" si="17"/>
        <v>42903.18342013891</v>
      </c>
      <c r="Q46" s="31"/>
    </row>
    <row r="47" spans="1:17" ht="14.25" customHeight="1">
      <c r="A47" s="12">
        <f t="shared" si="9"/>
      </c>
      <c r="B47" s="13">
        <f t="shared" si="10"/>
        <v>60</v>
      </c>
      <c r="C47" s="14">
        <v>14</v>
      </c>
      <c r="D47" s="54"/>
      <c r="E47" s="64" t="s">
        <v>95</v>
      </c>
      <c r="F47" s="59" t="s">
        <v>154</v>
      </c>
      <c r="G47" s="17"/>
      <c r="H47" s="18"/>
      <c r="I47" s="19">
        <f t="shared" si="11"/>
        <v>42903.21380208335</v>
      </c>
      <c r="J47" s="38">
        <f t="shared" si="12"/>
      </c>
      <c r="K47" s="6">
        <f t="shared" si="13"/>
        <v>19.2</v>
      </c>
      <c r="L47" s="32">
        <v>1</v>
      </c>
      <c r="M47" s="28">
        <f t="shared" si="14"/>
        <v>60</v>
      </c>
      <c r="N47" s="29">
        <f t="shared" si="15"/>
        <v>42903.21380208335</v>
      </c>
      <c r="O47" s="29">
        <f t="shared" si="16"/>
        <v>42903.21380208335</v>
      </c>
      <c r="P47" s="31">
        <f t="shared" si="17"/>
        <v>42903.21380208335</v>
      </c>
      <c r="Q47" s="31"/>
    </row>
    <row r="48" spans="1:17" ht="14.25" customHeight="1">
      <c r="A48" s="12">
        <f t="shared" si="9"/>
      </c>
      <c r="B48" s="13">
        <f t="shared" si="10"/>
        <v>81</v>
      </c>
      <c r="C48" s="14">
        <v>21</v>
      </c>
      <c r="D48" s="54"/>
      <c r="E48" s="64" t="s">
        <v>96</v>
      </c>
      <c r="F48" s="59" t="s">
        <v>154</v>
      </c>
      <c r="G48" s="17"/>
      <c r="H48" s="18"/>
      <c r="I48" s="19">
        <f t="shared" si="11"/>
        <v>42903.259375000016</v>
      </c>
      <c r="J48" s="38">
        <f t="shared" si="12"/>
      </c>
      <c r="K48" s="6">
        <f t="shared" si="13"/>
        <v>19.2</v>
      </c>
      <c r="L48" s="32"/>
      <c r="M48" s="28">
        <f t="shared" si="14"/>
        <v>81</v>
      </c>
      <c r="N48" s="29">
        <f t="shared" si="15"/>
        <v>42903.259375000016</v>
      </c>
      <c r="O48" s="29">
        <f t="shared" si="16"/>
        <v>42903.259375000016</v>
      </c>
      <c r="P48" s="31">
        <f t="shared" si="17"/>
        <v>42903.259375000016</v>
      </c>
      <c r="Q48" s="31"/>
    </row>
    <row r="49" spans="1:17" ht="14.25" customHeight="1">
      <c r="A49" s="12">
        <f t="shared" si="9"/>
      </c>
      <c r="B49" s="13">
        <f t="shared" si="10"/>
        <v>99</v>
      </c>
      <c r="C49" s="14">
        <v>18</v>
      </c>
      <c r="D49" s="54"/>
      <c r="E49" s="64" t="s">
        <v>97</v>
      </c>
      <c r="F49" s="59" t="s">
        <v>155</v>
      </c>
      <c r="G49" s="17"/>
      <c r="H49" s="18"/>
      <c r="I49" s="19">
        <f t="shared" si="11"/>
        <v>42903.298437500016</v>
      </c>
      <c r="J49" s="38">
        <f t="shared" si="12"/>
      </c>
      <c r="K49" s="6">
        <f t="shared" si="13"/>
        <v>19.2</v>
      </c>
      <c r="L49" s="6">
        <v>1</v>
      </c>
      <c r="M49" s="28">
        <f t="shared" si="14"/>
        <v>99</v>
      </c>
      <c r="N49" s="29">
        <f t="shared" si="15"/>
        <v>42903.298437500016</v>
      </c>
      <c r="O49" s="29">
        <f t="shared" si="16"/>
        <v>42903.298437500016</v>
      </c>
      <c r="P49" s="31">
        <f t="shared" si="17"/>
        <v>42903.298437500016</v>
      </c>
      <c r="Q49" s="31"/>
    </row>
    <row r="50" spans="1:17" ht="14.25" customHeight="1">
      <c r="A50" s="12">
        <f t="shared" si="9"/>
      </c>
      <c r="B50" s="13">
        <f t="shared" si="10"/>
        <v>105</v>
      </c>
      <c r="C50" s="14">
        <v>6</v>
      </c>
      <c r="D50" s="54"/>
      <c r="E50" s="64" t="s">
        <v>98</v>
      </c>
      <c r="F50" s="59" t="s">
        <v>156</v>
      </c>
      <c r="G50" s="17"/>
      <c r="H50" s="18"/>
      <c r="I50" s="19">
        <f t="shared" si="11"/>
        <v>42903.31145833335</v>
      </c>
      <c r="J50" s="38">
        <f t="shared" si="12"/>
      </c>
      <c r="K50" s="6">
        <f t="shared" si="13"/>
        <v>19.2</v>
      </c>
      <c r="L50" s="6"/>
      <c r="M50" s="28">
        <f t="shared" si="14"/>
        <v>105</v>
      </c>
      <c r="N50" s="29">
        <f t="shared" si="15"/>
        <v>42903.31145833335</v>
      </c>
      <c r="O50" s="29">
        <f t="shared" si="16"/>
        <v>42903.31145833335</v>
      </c>
      <c r="P50" s="31">
        <f t="shared" si="17"/>
        <v>42903.31145833335</v>
      </c>
      <c r="Q50" s="31"/>
    </row>
    <row r="51" spans="1:17" ht="14.25" customHeight="1">
      <c r="A51" s="12">
        <f t="shared" si="9"/>
      </c>
      <c r="B51" s="13">
        <f t="shared" si="10"/>
        <v>111</v>
      </c>
      <c r="C51" s="14">
        <v>6</v>
      </c>
      <c r="D51" s="54"/>
      <c r="E51" s="64" t="s">
        <v>99</v>
      </c>
      <c r="F51" s="59" t="s">
        <v>157</v>
      </c>
      <c r="G51" s="17"/>
      <c r="H51" s="18"/>
      <c r="I51" s="19">
        <f t="shared" si="11"/>
        <v>42903.32447916669</v>
      </c>
      <c r="J51" s="38">
        <f t="shared" si="12"/>
      </c>
      <c r="K51" s="6">
        <f t="shared" si="13"/>
        <v>19.2</v>
      </c>
      <c r="L51" s="32">
        <v>1</v>
      </c>
      <c r="M51" s="28">
        <f t="shared" si="14"/>
        <v>111</v>
      </c>
      <c r="N51" s="29">
        <f t="shared" si="15"/>
        <v>42903.32447916669</v>
      </c>
      <c r="O51" s="29">
        <f t="shared" si="16"/>
        <v>42903.32447916669</v>
      </c>
      <c r="P51" s="31">
        <f t="shared" si="17"/>
        <v>42903.32447916669</v>
      </c>
      <c r="Q51" s="31"/>
    </row>
    <row r="52" spans="1:17" ht="14.25" customHeight="1">
      <c r="A52" s="12">
        <f t="shared" si="9"/>
      </c>
      <c r="B52" s="13">
        <f t="shared" si="10"/>
        <v>115</v>
      </c>
      <c r="C52" s="14">
        <v>4</v>
      </c>
      <c r="D52" s="54" t="s">
        <v>62</v>
      </c>
      <c r="E52" s="59" t="s">
        <v>100</v>
      </c>
      <c r="F52" s="59" t="s">
        <v>158</v>
      </c>
      <c r="G52" s="17">
        <v>0.020833333333333332</v>
      </c>
      <c r="H52" s="18"/>
      <c r="I52" s="19">
        <f t="shared" si="11"/>
        <v>42903.33315972224</v>
      </c>
      <c r="J52" s="38">
        <f t="shared" si="12"/>
        <v>42903.35399305558</v>
      </c>
      <c r="K52" s="6">
        <f t="shared" si="13"/>
        <v>19.2</v>
      </c>
      <c r="L52" s="32"/>
      <c r="M52" s="28">
        <f t="shared" si="14"/>
        <v>115</v>
      </c>
      <c r="N52" s="29">
        <f t="shared" si="15"/>
        <v>42903.33315972224</v>
      </c>
      <c r="O52" s="29">
        <f t="shared" si="16"/>
        <v>42903.35399305558</v>
      </c>
      <c r="P52" s="31">
        <f t="shared" si="17"/>
        <v>42903.33315972224</v>
      </c>
      <c r="Q52" s="31"/>
    </row>
    <row r="53" spans="1:17" ht="14.25" customHeight="1">
      <c r="A53" s="12">
        <f t="shared" si="9"/>
      </c>
      <c r="B53" s="13">
        <f t="shared" si="10"/>
        <v>125</v>
      </c>
      <c r="C53" s="14">
        <v>10</v>
      </c>
      <c r="D53" s="54"/>
      <c r="E53" s="64" t="s">
        <v>101</v>
      </c>
      <c r="F53" s="59" t="s">
        <v>159</v>
      </c>
      <c r="G53" s="17"/>
      <c r="H53" s="18"/>
      <c r="I53" s="19">
        <f t="shared" si="11"/>
        <v>42903.37569444447</v>
      </c>
      <c r="J53" s="38">
        <f t="shared" si="12"/>
      </c>
      <c r="K53" s="6">
        <f t="shared" si="13"/>
        <v>19.2</v>
      </c>
      <c r="L53" s="32">
        <v>1</v>
      </c>
      <c r="M53" s="28">
        <f t="shared" si="14"/>
        <v>125</v>
      </c>
      <c r="N53" s="29">
        <f t="shared" si="15"/>
        <v>42903.37569444447</v>
      </c>
      <c r="O53" s="29">
        <f t="shared" si="16"/>
        <v>42903.37569444447</v>
      </c>
      <c r="P53" s="31">
        <f t="shared" si="17"/>
        <v>42903.37569444447</v>
      </c>
      <c r="Q53" s="31"/>
    </row>
    <row r="54" spans="1:17" ht="14.25" customHeight="1">
      <c r="A54" s="12">
        <f t="shared" si="9"/>
      </c>
      <c r="B54" s="13">
        <f t="shared" si="10"/>
        <v>135</v>
      </c>
      <c r="C54" s="14">
        <v>10</v>
      </c>
      <c r="D54" s="54"/>
      <c r="E54" s="64" t="s">
        <v>102</v>
      </c>
      <c r="F54" s="59" t="s">
        <v>160</v>
      </c>
      <c r="G54" s="17"/>
      <c r="H54" s="18"/>
      <c r="I54" s="19">
        <f t="shared" si="11"/>
        <v>42903.39739583336</v>
      </c>
      <c r="J54" s="38">
        <f t="shared" si="12"/>
      </c>
      <c r="K54" s="6">
        <f t="shared" si="13"/>
        <v>19.2</v>
      </c>
      <c r="L54" s="32"/>
      <c r="M54" s="28">
        <f t="shared" si="14"/>
        <v>135</v>
      </c>
      <c r="N54" s="29">
        <f t="shared" si="15"/>
        <v>42903.39739583336</v>
      </c>
      <c r="O54" s="29">
        <f t="shared" si="16"/>
        <v>42903.39739583336</v>
      </c>
      <c r="P54" s="31">
        <f t="shared" si="17"/>
        <v>42903.39739583336</v>
      </c>
      <c r="Q54" s="31"/>
    </row>
    <row r="55" spans="1:17" ht="14.25" customHeight="1">
      <c r="A55" s="12">
        <f t="shared" si="9"/>
      </c>
      <c r="B55" s="13">
        <f t="shared" si="10"/>
        <v>149</v>
      </c>
      <c r="C55" s="14">
        <v>14</v>
      </c>
      <c r="D55" s="54"/>
      <c r="E55" s="64" t="s">
        <v>103</v>
      </c>
      <c r="F55" s="59" t="s">
        <v>161</v>
      </c>
      <c r="G55" s="17"/>
      <c r="H55" s="18"/>
      <c r="I55" s="19">
        <f t="shared" si="11"/>
        <v>42903.427777777804</v>
      </c>
      <c r="J55" s="38">
        <f t="shared" si="12"/>
      </c>
      <c r="K55" s="6">
        <f t="shared" si="13"/>
        <v>19.2</v>
      </c>
      <c r="L55" s="6">
        <v>1</v>
      </c>
      <c r="M55" s="28">
        <f t="shared" si="14"/>
        <v>149</v>
      </c>
      <c r="N55" s="29">
        <f t="shared" si="15"/>
        <v>42903.427777777804</v>
      </c>
      <c r="O55" s="29">
        <f t="shared" si="16"/>
        <v>42903.427777777804</v>
      </c>
      <c r="P55" s="31">
        <f t="shared" si="17"/>
        <v>42903.427777777804</v>
      </c>
      <c r="Q55" s="31"/>
    </row>
    <row r="56" spans="1:17" ht="14.25" customHeight="1">
      <c r="A56" s="12">
        <f t="shared" si="9"/>
      </c>
      <c r="B56" s="13">
        <f t="shared" si="10"/>
        <v>158</v>
      </c>
      <c r="C56" s="14">
        <v>9</v>
      </c>
      <c r="D56" s="54"/>
      <c r="E56" s="64" t="s">
        <v>104</v>
      </c>
      <c r="F56" s="59" t="s">
        <v>162</v>
      </c>
      <c r="G56" s="17"/>
      <c r="H56" s="18"/>
      <c r="I56" s="19">
        <f t="shared" si="11"/>
        <v>42903.447309027804</v>
      </c>
      <c r="J56" s="38">
        <f t="shared" si="12"/>
      </c>
      <c r="K56" s="6">
        <f t="shared" si="13"/>
        <v>19.2</v>
      </c>
      <c r="L56" s="6"/>
      <c r="M56" s="28">
        <f t="shared" si="14"/>
        <v>158</v>
      </c>
      <c r="N56" s="29">
        <f t="shared" si="15"/>
        <v>42903.447309027804</v>
      </c>
      <c r="O56" s="29">
        <f t="shared" si="16"/>
        <v>42903.447309027804</v>
      </c>
      <c r="P56" s="31">
        <f t="shared" si="17"/>
        <v>42903.447309027804</v>
      </c>
      <c r="Q56" s="31"/>
    </row>
    <row r="57" spans="1:17" ht="14.25" customHeight="1">
      <c r="A57" s="12">
        <f t="shared" si="9"/>
      </c>
      <c r="B57" s="13">
        <f t="shared" si="10"/>
        <v>175</v>
      </c>
      <c r="C57" s="14">
        <v>17</v>
      </c>
      <c r="D57" s="54"/>
      <c r="E57" s="64" t="s">
        <v>105</v>
      </c>
      <c r="F57" s="59" t="s">
        <v>163</v>
      </c>
      <c r="G57" s="17"/>
      <c r="H57" s="18"/>
      <c r="I57" s="19">
        <f t="shared" si="11"/>
        <v>42903.484201388914</v>
      </c>
      <c r="J57" s="38">
        <f t="shared" si="12"/>
      </c>
      <c r="K57" s="6">
        <f t="shared" si="13"/>
        <v>19.2</v>
      </c>
      <c r="L57" s="32">
        <v>1</v>
      </c>
      <c r="M57" s="28">
        <f t="shared" si="14"/>
        <v>175</v>
      </c>
      <c r="N57" s="29">
        <f t="shared" si="15"/>
        <v>42903.484201388914</v>
      </c>
      <c r="O57" s="29">
        <f t="shared" si="16"/>
        <v>42903.484201388914</v>
      </c>
      <c r="P57" s="31">
        <f t="shared" si="17"/>
        <v>42903.484201388914</v>
      </c>
      <c r="Q57" s="31"/>
    </row>
    <row r="58" spans="1:17" ht="14.25" customHeight="1">
      <c r="A58" s="12">
        <f t="shared" si="9"/>
      </c>
      <c r="B58" s="13">
        <f t="shared" si="10"/>
        <v>179</v>
      </c>
      <c r="C58" s="14">
        <v>4</v>
      </c>
      <c r="D58" s="54"/>
      <c r="E58" s="64" t="s">
        <v>106</v>
      </c>
      <c r="F58" s="59" t="s">
        <v>164</v>
      </c>
      <c r="G58" s="17"/>
      <c r="H58" s="18"/>
      <c r="I58" s="19">
        <f t="shared" si="11"/>
        <v>42903.49288194447</v>
      </c>
      <c r="J58" s="38">
        <f t="shared" si="12"/>
      </c>
      <c r="K58" s="6">
        <f t="shared" si="13"/>
        <v>19.2</v>
      </c>
      <c r="L58" s="32"/>
      <c r="M58" s="28">
        <f t="shared" si="14"/>
        <v>179</v>
      </c>
      <c r="N58" s="29">
        <f t="shared" si="15"/>
        <v>42903.49288194447</v>
      </c>
      <c r="O58" s="29">
        <f t="shared" si="16"/>
        <v>42903.49288194447</v>
      </c>
      <c r="P58" s="31">
        <f t="shared" si="17"/>
        <v>42903.49288194447</v>
      </c>
      <c r="Q58" s="31"/>
    </row>
    <row r="59" spans="1:17" ht="14.25" customHeight="1">
      <c r="A59" s="12">
        <f t="shared" si="9"/>
      </c>
      <c r="B59" s="13">
        <f t="shared" si="10"/>
        <v>188</v>
      </c>
      <c r="C59" s="14">
        <v>9</v>
      </c>
      <c r="D59" s="54"/>
      <c r="E59" s="64" t="s">
        <v>107</v>
      </c>
      <c r="F59" s="59" t="s">
        <v>165</v>
      </c>
      <c r="G59" s="17"/>
      <c r="H59" s="18"/>
      <c r="I59" s="19">
        <f t="shared" si="11"/>
        <v>42903.51241319447</v>
      </c>
      <c r="J59" s="38">
        <f t="shared" si="12"/>
      </c>
      <c r="K59" s="6">
        <f t="shared" si="13"/>
        <v>19.2</v>
      </c>
      <c r="L59" s="32">
        <v>1</v>
      </c>
      <c r="M59" s="28">
        <f t="shared" si="14"/>
        <v>188</v>
      </c>
      <c r="N59" s="29">
        <f t="shared" si="15"/>
        <v>42903.51241319447</v>
      </c>
      <c r="O59" s="29">
        <f t="shared" si="16"/>
        <v>42903.51241319447</v>
      </c>
      <c r="P59" s="31">
        <f t="shared" si="17"/>
        <v>42903.51241319447</v>
      </c>
      <c r="Q59" s="31"/>
    </row>
    <row r="60" spans="1:17" ht="14.25" customHeight="1">
      <c r="A60" s="12">
        <f t="shared" si="9"/>
      </c>
      <c r="B60" s="13">
        <f t="shared" si="10"/>
        <v>207.5</v>
      </c>
      <c r="C60" s="14">
        <v>19.5</v>
      </c>
      <c r="D60" s="54"/>
      <c r="E60" s="64" t="s">
        <v>108</v>
      </c>
      <c r="F60" s="59" t="s">
        <v>165</v>
      </c>
      <c r="G60" s="17"/>
      <c r="H60" s="18"/>
      <c r="I60" s="19">
        <f t="shared" si="11"/>
        <v>42903.554730902804</v>
      </c>
      <c r="J60" s="38">
        <f t="shared" si="12"/>
      </c>
      <c r="K60" s="6">
        <f t="shared" si="13"/>
        <v>19.2</v>
      </c>
      <c r="L60" s="32"/>
      <c r="M60" s="28">
        <f t="shared" si="14"/>
        <v>207.5</v>
      </c>
      <c r="N60" s="29">
        <f t="shared" si="15"/>
        <v>42903.554730902804</v>
      </c>
      <c r="O60" s="29">
        <f t="shared" si="16"/>
        <v>42903.554730902804</v>
      </c>
      <c r="P60" s="31">
        <f t="shared" si="17"/>
        <v>42903.554730902804</v>
      </c>
      <c r="Q60" s="31"/>
    </row>
    <row r="61" spans="1:17" ht="14.25" customHeight="1">
      <c r="A61" s="12">
        <f t="shared" si="9"/>
      </c>
      <c r="B61" s="13">
        <f t="shared" si="10"/>
        <v>220.5</v>
      </c>
      <c r="C61" s="14">
        <v>13</v>
      </c>
      <c r="D61" s="54" t="s">
        <v>62</v>
      </c>
      <c r="E61" s="59" t="s">
        <v>109</v>
      </c>
      <c r="F61" s="59" t="s">
        <v>166</v>
      </c>
      <c r="G61" s="17">
        <v>0.020833333333333332</v>
      </c>
      <c r="H61" s="18"/>
      <c r="I61" s="19">
        <f t="shared" si="11"/>
        <v>42903.58294270836</v>
      </c>
      <c r="J61" s="38">
        <f t="shared" si="12"/>
        <v>42903.603776041695</v>
      </c>
      <c r="K61" s="6">
        <f t="shared" si="13"/>
        <v>19.2</v>
      </c>
      <c r="L61" s="6">
        <v>1</v>
      </c>
      <c r="M61" s="28">
        <f t="shared" si="14"/>
        <v>220.5</v>
      </c>
      <c r="N61" s="29">
        <f t="shared" si="15"/>
        <v>42903.58294270836</v>
      </c>
      <c r="O61" s="29">
        <f t="shared" si="16"/>
        <v>42903.603776041695</v>
      </c>
      <c r="P61" s="31">
        <f t="shared" si="17"/>
        <v>42903.58294270836</v>
      </c>
      <c r="Q61" s="31"/>
    </row>
    <row r="62" spans="1:17" ht="14.25" customHeight="1">
      <c r="A62" s="12">
        <f t="shared" si="9"/>
      </c>
      <c r="B62" s="13">
        <f t="shared" si="10"/>
        <v>238.5</v>
      </c>
      <c r="C62" s="14">
        <v>18</v>
      </c>
      <c r="D62" s="54"/>
      <c r="E62" s="61" t="s">
        <v>110</v>
      </c>
      <c r="F62" s="56" t="s">
        <v>166</v>
      </c>
      <c r="G62" s="17"/>
      <c r="H62" s="18"/>
      <c r="I62" s="19">
        <f t="shared" si="11"/>
        <v>42903.642838541695</v>
      </c>
      <c r="J62" s="38">
        <f t="shared" si="12"/>
      </c>
      <c r="K62" s="6">
        <f t="shared" si="13"/>
        <v>19.2</v>
      </c>
      <c r="L62" s="6"/>
      <c r="M62" s="28">
        <f t="shared" si="14"/>
        <v>238.5</v>
      </c>
      <c r="N62" s="29">
        <f t="shared" si="15"/>
        <v>42903.642838541695</v>
      </c>
      <c r="O62" s="29">
        <f t="shared" si="16"/>
        <v>42903.642838541695</v>
      </c>
      <c r="P62" s="31">
        <f t="shared" si="17"/>
        <v>42903.642838541695</v>
      </c>
      <c r="Q62" s="31"/>
    </row>
    <row r="63" spans="1:17" ht="14.25" customHeight="1">
      <c r="A63" s="12">
        <f t="shared" si="9"/>
      </c>
      <c r="B63" s="13">
        <f t="shared" si="10"/>
        <v>248.5</v>
      </c>
      <c r="C63" s="14">
        <v>10</v>
      </c>
      <c r="D63" s="54"/>
      <c r="E63" s="61" t="s">
        <v>111</v>
      </c>
      <c r="F63" s="56" t="s">
        <v>167</v>
      </c>
      <c r="G63" s="17"/>
      <c r="H63" s="18"/>
      <c r="I63" s="19">
        <f t="shared" si="11"/>
        <v>42903.664539930585</v>
      </c>
      <c r="J63" s="38">
        <f t="shared" si="12"/>
      </c>
      <c r="K63" s="6">
        <f t="shared" si="13"/>
        <v>19.2</v>
      </c>
      <c r="L63" s="32">
        <v>1</v>
      </c>
      <c r="M63" s="28">
        <f t="shared" si="14"/>
        <v>248.5</v>
      </c>
      <c r="N63" s="29">
        <f t="shared" si="15"/>
        <v>42903.664539930585</v>
      </c>
      <c r="O63" s="29">
        <f t="shared" si="16"/>
        <v>42903.664539930585</v>
      </c>
      <c r="P63" s="31">
        <f t="shared" si="17"/>
        <v>42903.664539930585</v>
      </c>
      <c r="Q63" s="31"/>
    </row>
    <row r="64" spans="1:17" ht="14.25" customHeight="1">
      <c r="A64" s="12">
        <f t="shared" si="9"/>
      </c>
      <c r="B64" s="13">
        <f t="shared" si="10"/>
        <v>251.5</v>
      </c>
      <c r="C64" s="14">
        <v>3</v>
      </c>
      <c r="D64" s="54"/>
      <c r="E64" s="61" t="s">
        <v>112</v>
      </c>
      <c r="F64" s="56" t="s">
        <v>168</v>
      </c>
      <c r="G64" s="17"/>
      <c r="H64" s="18"/>
      <c r="I64" s="19">
        <f t="shared" si="11"/>
        <v>42903.67105034725</v>
      </c>
      <c r="J64" s="38">
        <f t="shared" si="12"/>
      </c>
      <c r="K64" s="6">
        <f t="shared" si="13"/>
        <v>19.2</v>
      </c>
      <c r="L64" s="32"/>
      <c r="M64" s="28">
        <f t="shared" si="14"/>
        <v>251.5</v>
      </c>
      <c r="N64" s="29">
        <f t="shared" si="15"/>
        <v>42903.67105034725</v>
      </c>
      <c r="O64" s="29">
        <f t="shared" si="16"/>
        <v>42903.67105034725</v>
      </c>
      <c r="P64" s="31">
        <f t="shared" si="17"/>
        <v>42903.67105034725</v>
      </c>
      <c r="Q64" s="31"/>
    </row>
    <row r="65" spans="1:17" ht="14.25" customHeight="1">
      <c r="A65" s="12">
        <f t="shared" si="9"/>
      </c>
      <c r="B65" s="13">
        <f t="shared" si="10"/>
        <v>258.5</v>
      </c>
      <c r="C65" s="14">
        <v>7</v>
      </c>
      <c r="D65" s="54"/>
      <c r="E65" s="61" t="s">
        <v>113</v>
      </c>
      <c r="F65" s="56" t="s">
        <v>169</v>
      </c>
      <c r="G65" s="17"/>
      <c r="H65" s="18"/>
      <c r="I65" s="19">
        <f t="shared" si="11"/>
        <v>42903.68624131947</v>
      </c>
      <c r="J65" s="38">
        <f t="shared" si="12"/>
      </c>
      <c r="K65" s="6">
        <f t="shared" si="13"/>
        <v>19.2</v>
      </c>
      <c r="L65" s="32">
        <v>1</v>
      </c>
      <c r="M65" s="28">
        <f t="shared" si="14"/>
        <v>258.5</v>
      </c>
      <c r="N65" s="29">
        <f t="shared" si="15"/>
        <v>42903.68624131947</v>
      </c>
      <c r="O65" s="29">
        <f t="shared" si="16"/>
        <v>42903.68624131947</v>
      </c>
      <c r="P65" s="31">
        <f t="shared" si="17"/>
        <v>42903.68624131947</v>
      </c>
      <c r="Q65" s="31"/>
    </row>
    <row r="66" spans="1:17" ht="14.25" customHeight="1">
      <c r="A66" s="12">
        <f t="shared" si="9"/>
      </c>
      <c r="B66" s="13">
        <f aca="true" t="shared" si="18" ref="B66:B85">IF($C66="","",$M66)</f>
        <v>265.5</v>
      </c>
      <c r="C66" s="14">
        <v>7</v>
      </c>
      <c r="D66" s="54"/>
      <c r="E66" s="61" t="s">
        <v>114</v>
      </c>
      <c r="F66" s="56" t="s">
        <v>169</v>
      </c>
      <c r="G66" s="17"/>
      <c r="H66" s="18"/>
      <c r="I66" s="19">
        <f aca="true" t="shared" si="19" ref="I66:I85">IF($C66="","",$N66)</f>
        <v>42903.70143229169</v>
      </c>
      <c r="J66" s="38">
        <f aca="true" t="shared" si="20" ref="J66:J85">IF($G66=0,"",$O66)</f>
      </c>
      <c r="K66" s="6">
        <f aca="true" t="shared" si="21" ref="K66:K85">IF($H66="",$K65,$H66)</f>
        <v>19.2</v>
      </c>
      <c r="L66" s="32"/>
      <c r="M66" s="28">
        <f aca="true" t="shared" si="22" ref="M66:M86">IF($G65&gt;0.125,$C66,$C66+$M65)</f>
        <v>265.5</v>
      </c>
      <c r="N66" s="29">
        <f aca="true" t="shared" si="23" ref="N66:N85">$O65+$C66/$K66/24</f>
        <v>42903.70143229169</v>
      </c>
      <c r="O66" s="29">
        <f aca="true" t="shared" si="24" ref="O66:O85">$N66+$G66</f>
        <v>42903.70143229169</v>
      </c>
      <c r="P66" s="31">
        <f aca="true" t="shared" si="25" ref="P66:P85">IF($C66="",$P65,$N66)</f>
        <v>42903.70143229169</v>
      </c>
      <c r="Q66" s="31"/>
    </row>
    <row r="67" spans="1:17" ht="14.25" customHeight="1">
      <c r="A67" s="12">
        <f t="shared" si="9"/>
      </c>
      <c r="B67" s="13">
        <f t="shared" si="18"/>
        <v>272.5</v>
      </c>
      <c r="C67" s="14">
        <v>7</v>
      </c>
      <c r="D67" s="54"/>
      <c r="E67" s="61" t="s">
        <v>115</v>
      </c>
      <c r="F67" s="56" t="s">
        <v>170</v>
      </c>
      <c r="G67" s="17"/>
      <c r="H67" s="18"/>
      <c r="I67" s="19">
        <f t="shared" si="19"/>
        <v>42903.71662326391</v>
      </c>
      <c r="J67" s="38">
        <f t="shared" si="20"/>
      </c>
      <c r="K67" s="6">
        <f t="shared" si="21"/>
        <v>19.2</v>
      </c>
      <c r="L67" s="6">
        <v>1</v>
      </c>
      <c r="M67" s="28">
        <f t="shared" si="22"/>
        <v>272.5</v>
      </c>
      <c r="N67" s="29">
        <f t="shared" si="23"/>
        <v>42903.71662326391</v>
      </c>
      <c r="O67" s="29">
        <f t="shared" si="24"/>
        <v>42903.71662326391</v>
      </c>
      <c r="P67" s="31">
        <f t="shared" si="25"/>
        <v>42903.71662326391</v>
      </c>
      <c r="Q67" s="31"/>
    </row>
    <row r="68" spans="1:17" ht="14.25" customHeight="1">
      <c r="A68" s="12">
        <f t="shared" si="9"/>
      </c>
      <c r="B68" s="13">
        <f t="shared" si="18"/>
        <v>283.5</v>
      </c>
      <c r="C68" s="14">
        <v>11</v>
      </c>
      <c r="D68" s="54"/>
      <c r="E68" s="61" t="s">
        <v>116</v>
      </c>
      <c r="F68" s="56" t="s">
        <v>171</v>
      </c>
      <c r="G68" s="17"/>
      <c r="H68" s="18"/>
      <c r="I68" s="19">
        <f t="shared" si="19"/>
        <v>42903.74049479169</v>
      </c>
      <c r="J68" s="38">
        <f t="shared" si="20"/>
      </c>
      <c r="K68" s="6">
        <f t="shared" si="21"/>
        <v>19.2</v>
      </c>
      <c r="L68" s="6"/>
      <c r="M68" s="28">
        <f t="shared" si="22"/>
        <v>283.5</v>
      </c>
      <c r="N68" s="29">
        <f t="shared" si="23"/>
        <v>42903.74049479169</v>
      </c>
      <c r="O68" s="29">
        <f t="shared" si="24"/>
        <v>42903.74049479169</v>
      </c>
      <c r="P68" s="31">
        <f t="shared" si="25"/>
        <v>42903.74049479169</v>
      </c>
      <c r="Q68" s="31"/>
    </row>
    <row r="69" spans="1:17" ht="14.25" customHeight="1">
      <c r="A69" s="12">
        <f t="shared" si="9"/>
      </c>
      <c r="B69" s="13">
        <f t="shared" si="18"/>
        <v>291.5</v>
      </c>
      <c r="C69" s="14">
        <v>8</v>
      </c>
      <c r="D69" s="54"/>
      <c r="E69" s="61" t="s">
        <v>117</v>
      </c>
      <c r="F69" s="56" t="s">
        <v>172</v>
      </c>
      <c r="G69" s="17"/>
      <c r="H69" s="18"/>
      <c r="I69" s="19">
        <f t="shared" si="19"/>
        <v>42903.7578559028</v>
      </c>
      <c r="J69" s="38">
        <f t="shared" si="20"/>
      </c>
      <c r="K69" s="6">
        <f t="shared" si="21"/>
        <v>19.2</v>
      </c>
      <c r="L69" s="32">
        <v>1</v>
      </c>
      <c r="M69" s="28">
        <f t="shared" si="22"/>
        <v>291.5</v>
      </c>
      <c r="N69" s="29">
        <f t="shared" si="23"/>
        <v>42903.7578559028</v>
      </c>
      <c r="O69" s="29">
        <f t="shared" si="24"/>
        <v>42903.7578559028</v>
      </c>
      <c r="P69" s="31">
        <f t="shared" si="25"/>
        <v>42903.7578559028</v>
      </c>
      <c r="Q69" s="31"/>
    </row>
    <row r="70" spans="1:17" ht="14.25" customHeight="1">
      <c r="A70" s="12">
        <f t="shared" si="9"/>
      </c>
      <c r="B70" s="13">
        <f t="shared" si="18"/>
        <v>307.5</v>
      </c>
      <c r="C70" s="14">
        <v>16</v>
      </c>
      <c r="D70" s="68" t="s">
        <v>62</v>
      </c>
      <c r="E70" s="67" t="s">
        <v>118</v>
      </c>
      <c r="F70" s="56" t="s">
        <v>173</v>
      </c>
      <c r="G70" s="17">
        <v>0.29097222222222224</v>
      </c>
      <c r="H70" s="18"/>
      <c r="I70" s="19">
        <f t="shared" si="19"/>
        <v>42903.792578125016</v>
      </c>
      <c r="J70" s="38">
        <f t="shared" si="20"/>
        <v>42904.08355034724</v>
      </c>
      <c r="K70" s="6">
        <f t="shared" si="21"/>
        <v>19.2</v>
      </c>
      <c r="L70" s="32"/>
      <c r="M70" s="28">
        <f t="shared" si="22"/>
        <v>307.5</v>
      </c>
      <c r="N70" s="29">
        <f t="shared" si="23"/>
        <v>42903.792578125016</v>
      </c>
      <c r="O70" s="29">
        <f t="shared" si="24"/>
        <v>42904.08355034724</v>
      </c>
      <c r="P70" s="31">
        <f t="shared" si="25"/>
        <v>42903.792578125016</v>
      </c>
      <c r="Q70" s="31"/>
    </row>
    <row r="71" spans="1:17" ht="14.25" customHeight="1">
      <c r="A71" s="12">
        <f t="shared" si="9"/>
        <v>42904.100644364335</v>
      </c>
      <c r="B71" s="13">
        <f t="shared" si="18"/>
        <v>8</v>
      </c>
      <c r="C71" s="14">
        <v>8</v>
      </c>
      <c r="D71" s="54"/>
      <c r="E71" s="61" t="s">
        <v>119</v>
      </c>
      <c r="F71" s="56" t="s">
        <v>173</v>
      </c>
      <c r="G71" s="17"/>
      <c r="H71" s="18">
        <v>19.5</v>
      </c>
      <c r="I71" s="19">
        <f t="shared" si="19"/>
        <v>42904.100644364335</v>
      </c>
      <c r="J71" s="38">
        <f t="shared" si="20"/>
      </c>
      <c r="K71" s="6">
        <f t="shared" si="21"/>
        <v>19.5</v>
      </c>
      <c r="L71" s="32">
        <v>1</v>
      </c>
      <c r="M71" s="28">
        <f t="shared" si="22"/>
        <v>8</v>
      </c>
      <c r="N71" s="29">
        <f t="shared" si="23"/>
        <v>42904.100644364335</v>
      </c>
      <c r="O71" s="29">
        <f t="shared" si="24"/>
        <v>42904.100644364335</v>
      </c>
      <c r="P71" s="31">
        <f t="shared" si="25"/>
        <v>42904.100644364335</v>
      </c>
      <c r="Q71" s="31"/>
    </row>
    <row r="72" spans="1:17" ht="14.25" customHeight="1">
      <c r="A72" s="12">
        <f t="shared" si="9"/>
      </c>
      <c r="B72" s="13">
        <f t="shared" si="18"/>
        <v>30</v>
      </c>
      <c r="C72" s="14">
        <v>22</v>
      </c>
      <c r="D72" s="54"/>
      <c r="E72" s="61" t="s">
        <v>120</v>
      </c>
      <c r="F72" s="56" t="s">
        <v>173</v>
      </c>
      <c r="G72" s="17"/>
      <c r="H72" s="18"/>
      <c r="I72" s="19">
        <f t="shared" si="19"/>
        <v>42904.14765291134</v>
      </c>
      <c r="J72" s="38">
        <f t="shared" si="20"/>
      </c>
      <c r="K72" s="6">
        <f t="shared" si="21"/>
        <v>19.5</v>
      </c>
      <c r="L72" s="32"/>
      <c r="M72" s="28">
        <f t="shared" si="22"/>
        <v>30</v>
      </c>
      <c r="N72" s="29">
        <f t="shared" si="23"/>
        <v>42904.14765291134</v>
      </c>
      <c r="O72" s="29">
        <f t="shared" si="24"/>
        <v>42904.14765291134</v>
      </c>
      <c r="P72" s="31">
        <f t="shared" si="25"/>
        <v>42904.14765291134</v>
      </c>
      <c r="Q72" s="31"/>
    </row>
    <row r="73" spans="1:17" ht="14.25" customHeight="1">
      <c r="A73" s="12">
        <f t="shared" si="9"/>
      </c>
      <c r="B73" s="13">
        <f t="shared" si="18"/>
        <v>37</v>
      </c>
      <c r="C73" s="14">
        <v>7</v>
      </c>
      <c r="D73" s="54"/>
      <c r="E73" s="61" t="s">
        <v>121</v>
      </c>
      <c r="F73" s="56" t="s">
        <v>173</v>
      </c>
      <c r="G73" s="17"/>
      <c r="H73" s="18"/>
      <c r="I73" s="19">
        <f t="shared" si="19"/>
        <v>42904.1626101763</v>
      </c>
      <c r="J73" s="38">
        <f t="shared" si="20"/>
      </c>
      <c r="K73" s="6">
        <f t="shared" si="21"/>
        <v>19.5</v>
      </c>
      <c r="L73" s="6">
        <v>1</v>
      </c>
      <c r="M73" s="28">
        <f t="shared" si="22"/>
        <v>37</v>
      </c>
      <c r="N73" s="29">
        <f t="shared" si="23"/>
        <v>42904.1626101763</v>
      </c>
      <c r="O73" s="29">
        <f t="shared" si="24"/>
        <v>42904.1626101763</v>
      </c>
      <c r="P73" s="31">
        <f t="shared" si="25"/>
        <v>42904.1626101763</v>
      </c>
      <c r="Q73" s="31"/>
    </row>
    <row r="74" spans="1:17" ht="14.25" customHeight="1">
      <c r="A74" s="12">
        <f t="shared" si="9"/>
      </c>
      <c r="B74" s="13">
        <f t="shared" si="18"/>
        <v>49</v>
      </c>
      <c r="C74" s="14">
        <v>12</v>
      </c>
      <c r="D74" s="54"/>
      <c r="E74" s="61" t="s">
        <v>122</v>
      </c>
      <c r="F74" s="56" t="s">
        <v>174</v>
      </c>
      <c r="G74" s="17"/>
      <c r="H74" s="18"/>
      <c r="I74" s="19">
        <f t="shared" si="19"/>
        <v>42904.188251201944</v>
      </c>
      <c r="J74" s="38">
        <f t="shared" si="20"/>
      </c>
      <c r="K74" s="6">
        <f t="shared" si="21"/>
        <v>19.5</v>
      </c>
      <c r="L74" s="6"/>
      <c r="M74" s="28">
        <f t="shared" si="22"/>
        <v>49</v>
      </c>
      <c r="N74" s="29">
        <f t="shared" si="23"/>
        <v>42904.188251201944</v>
      </c>
      <c r="O74" s="29">
        <f t="shared" si="24"/>
        <v>42904.188251201944</v>
      </c>
      <c r="P74" s="31">
        <f t="shared" si="25"/>
        <v>42904.188251201944</v>
      </c>
      <c r="Q74" s="31"/>
    </row>
    <row r="75" spans="1:17" ht="14.25" customHeight="1">
      <c r="A75" s="12">
        <f t="shared" si="9"/>
      </c>
      <c r="B75" s="13">
        <f t="shared" si="18"/>
        <v>54</v>
      </c>
      <c r="C75" s="14">
        <v>5</v>
      </c>
      <c r="D75" s="54"/>
      <c r="E75" s="61" t="s">
        <v>123</v>
      </c>
      <c r="F75" s="56" t="s">
        <v>174</v>
      </c>
      <c r="G75" s="17"/>
      <c r="H75" s="18"/>
      <c r="I75" s="19">
        <f t="shared" si="19"/>
        <v>42904.19893496263</v>
      </c>
      <c r="J75" s="38">
        <f t="shared" si="20"/>
      </c>
      <c r="K75" s="6">
        <f t="shared" si="21"/>
        <v>19.5</v>
      </c>
      <c r="L75" s="32">
        <v>1</v>
      </c>
      <c r="M75" s="28">
        <f t="shared" si="22"/>
        <v>54</v>
      </c>
      <c r="N75" s="29">
        <f t="shared" si="23"/>
        <v>42904.19893496263</v>
      </c>
      <c r="O75" s="29">
        <f t="shared" si="24"/>
        <v>42904.19893496263</v>
      </c>
      <c r="P75" s="31">
        <f t="shared" si="25"/>
        <v>42904.19893496263</v>
      </c>
      <c r="Q75" s="31"/>
    </row>
    <row r="76" spans="1:17" ht="14.25" customHeight="1">
      <c r="A76" s="12">
        <f t="shared" si="9"/>
      </c>
      <c r="B76" s="13">
        <f t="shared" si="18"/>
        <v>60</v>
      </c>
      <c r="C76" s="14">
        <v>6</v>
      </c>
      <c r="D76" s="54"/>
      <c r="E76" s="61" t="s">
        <v>124</v>
      </c>
      <c r="F76" s="56" t="s">
        <v>174</v>
      </c>
      <c r="G76" s="17"/>
      <c r="H76" s="18"/>
      <c r="I76" s="19">
        <f t="shared" si="19"/>
        <v>42904.21175547545</v>
      </c>
      <c r="J76" s="38">
        <f t="shared" si="20"/>
      </c>
      <c r="K76" s="6">
        <f t="shared" si="21"/>
        <v>19.5</v>
      </c>
      <c r="L76" s="32"/>
      <c r="M76" s="28">
        <f t="shared" si="22"/>
        <v>60</v>
      </c>
      <c r="N76" s="29">
        <f t="shared" si="23"/>
        <v>42904.21175547545</v>
      </c>
      <c r="O76" s="29">
        <f t="shared" si="24"/>
        <v>42904.21175547545</v>
      </c>
      <c r="P76" s="31">
        <f t="shared" si="25"/>
        <v>42904.21175547545</v>
      </c>
      <c r="Q76" s="31"/>
    </row>
    <row r="77" spans="1:17" ht="14.25" customHeight="1">
      <c r="A77" s="12">
        <f t="shared" si="9"/>
      </c>
      <c r="B77" s="13">
        <f t="shared" si="18"/>
        <v>65</v>
      </c>
      <c r="C77" s="14">
        <v>5</v>
      </c>
      <c r="D77" s="54"/>
      <c r="E77" s="61" t="s">
        <v>125</v>
      </c>
      <c r="F77" s="56" t="s">
        <v>175</v>
      </c>
      <c r="G77" s="17"/>
      <c r="H77" s="18"/>
      <c r="I77" s="19">
        <f t="shared" si="19"/>
        <v>42904.22243923614</v>
      </c>
      <c r="J77" s="38">
        <f t="shared" si="20"/>
      </c>
      <c r="K77" s="6">
        <f t="shared" si="21"/>
        <v>19.5</v>
      </c>
      <c r="L77" s="32">
        <v>1</v>
      </c>
      <c r="M77" s="28">
        <f t="shared" si="22"/>
        <v>65</v>
      </c>
      <c r="N77" s="29">
        <f t="shared" si="23"/>
        <v>42904.22243923614</v>
      </c>
      <c r="O77" s="29">
        <f t="shared" si="24"/>
        <v>42904.22243923614</v>
      </c>
      <c r="P77" s="31">
        <f t="shared" si="25"/>
        <v>42904.22243923614</v>
      </c>
      <c r="Q77" s="31"/>
    </row>
    <row r="78" spans="1:17" ht="14.25" customHeight="1">
      <c r="A78" s="12">
        <f t="shared" si="9"/>
      </c>
      <c r="B78" s="13">
        <f t="shared" si="18"/>
        <v>71</v>
      </c>
      <c r="C78" s="14">
        <v>6</v>
      </c>
      <c r="D78" s="54"/>
      <c r="E78" s="61" t="s">
        <v>126</v>
      </c>
      <c r="F78" s="56" t="s">
        <v>176</v>
      </c>
      <c r="G78" s="17"/>
      <c r="H78" s="18"/>
      <c r="I78" s="19">
        <f t="shared" si="19"/>
        <v>42904.23525974896</v>
      </c>
      <c r="J78" s="38">
        <f t="shared" si="20"/>
      </c>
      <c r="K78" s="6">
        <f t="shared" si="21"/>
        <v>19.5</v>
      </c>
      <c r="L78" s="32"/>
      <c r="M78" s="28">
        <f t="shared" si="22"/>
        <v>71</v>
      </c>
      <c r="N78" s="29">
        <f t="shared" si="23"/>
        <v>42904.23525974896</v>
      </c>
      <c r="O78" s="29">
        <f t="shared" si="24"/>
        <v>42904.23525974896</v>
      </c>
      <c r="P78" s="31">
        <f t="shared" si="25"/>
        <v>42904.23525974896</v>
      </c>
      <c r="Q78" s="31"/>
    </row>
    <row r="79" spans="1:17" ht="14.25" customHeight="1">
      <c r="A79" s="12">
        <f t="shared" si="9"/>
      </c>
      <c r="B79" s="13">
        <f t="shared" si="18"/>
        <v>73</v>
      </c>
      <c r="C79" s="14">
        <v>2</v>
      </c>
      <c r="D79" s="54"/>
      <c r="E79" s="62" t="s">
        <v>127</v>
      </c>
      <c r="F79" s="57" t="s">
        <v>177</v>
      </c>
      <c r="G79" s="17"/>
      <c r="H79" s="18"/>
      <c r="I79" s="19">
        <f t="shared" si="19"/>
        <v>42904.23953325323</v>
      </c>
      <c r="J79" s="38">
        <f t="shared" si="20"/>
      </c>
      <c r="K79" s="6">
        <f t="shared" si="21"/>
        <v>19.5</v>
      </c>
      <c r="L79" s="6">
        <v>1</v>
      </c>
      <c r="M79" s="28">
        <f t="shared" si="22"/>
        <v>73</v>
      </c>
      <c r="N79" s="29">
        <f t="shared" si="23"/>
        <v>42904.23953325323</v>
      </c>
      <c r="O79" s="29">
        <f t="shared" si="24"/>
        <v>42904.23953325323</v>
      </c>
      <c r="P79" s="31">
        <f t="shared" si="25"/>
        <v>42904.23953325323</v>
      </c>
      <c r="Q79" s="31"/>
    </row>
    <row r="80" spans="1:17" ht="14.25" customHeight="1">
      <c r="A80" s="12">
        <f t="shared" si="9"/>
      </c>
      <c r="B80" s="13">
        <f t="shared" si="18"/>
        <v>80</v>
      </c>
      <c r="C80" s="14">
        <v>7</v>
      </c>
      <c r="D80" s="54"/>
      <c r="E80" s="62" t="s">
        <v>128</v>
      </c>
      <c r="F80" s="57" t="s">
        <v>178</v>
      </c>
      <c r="G80" s="17"/>
      <c r="H80" s="18"/>
      <c r="I80" s="19">
        <f t="shared" si="19"/>
        <v>42904.25449051819</v>
      </c>
      <c r="J80" s="38">
        <f t="shared" si="20"/>
      </c>
      <c r="K80" s="6">
        <f t="shared" si="21"/>
        <v>19.5</v>
      </c>
      <c r="L80" s="6"/>
      <c r="M80" s="28">
        <f t="shared" si="22"/>
        <v>80</v>
      </c>
      <c r="N80" s="29">
        <f t="shared" si="23"/>
        <v>42904.25449051819</v>
      </c>
      <c r="O80" s="29">
        <f t="shared" si="24"/>
        <v>42904.25449051819</v>
      </c>
      <c r="P80" s="31">
        <f t="shared" si="25"/>
        <v>42904.25449051819</v>
      </c>
      <c r="Q80" s="31"/>
    </row>
    <row r="81" spans="1:17" ht="14.25" customHeight="1">
      <c r="A81" s="12">
        <f t="shared" si="9"/>
      </c>
      <c r="B81" s="13">
        <f t="shared" si="18"/>
        <v>88</v>
      </c>
      <c r="C81" s="14">
        <v>8</v>
      </c>
      <c r="D81" s="54"/>
      <c r="E81" s="62" t="s">
        <v>129</v>
      </c>
      <c r="F81" s="57" t="s">
        <v>178</v>
      </c>
      <c r="G81" s="17"/>
      <c r="H81" s="18"/>
      <c r="I81" s="19">
        <f t="shared" si="19"/>
        <v>42904.27158453529</v>
      </c>
      <c r="J81" s="38">
        <f t="shared" si="20"/>
      </c>
      <c r="K81" s="6">
        <f t="shared" si="21"/>
        <v>19.5</v>
      </c>
      <c r="L81" s="32">
        <v>1</v>
      </c>
      <c r="M81" s="28">
        <f t="shared" si="22"/>
        <v>88</v>
      </c>
      <c r="N81" s="29">
        <f t="shared" si="23"/>
        <v>42904.27158453529</v>
      </c>
      <c r="O81" s="29">
        <f t="shared" si="24"/>
        <v>42904.27158453529</v>
      </c>
      <c r="P81" s="31">
        <f t="shared" si="25"/>
        <v>42904.27158453529</v>
      </c>
      <c r="Q81" s="31"/>
    </row>
    <row r="82" spans="1:17" ht="14.25" customHeight="1">
      <c r="A82" s="12">
        <f t="shared" si="9"/>
      </c>
      <c r="B82" s="13">
        <f t="shared" si="18"/>
        <v>97</v>
      </c>
      <c r="C82" s="14">
        <v>9</v>
      </c>
      <c r="D82" s="54"/>
      <c r="E82" s="62" t="s">
        <v>130</v>
      </c>
      <c r="F82" s="57" t="s">
        <v>178</v>
      </c>
      <c r="G82" s="17"/>
      <c r="H82" s="18"/>
      <c r="I82" s="19">
        <f t="shared" si="19"/>
        <v>42904.29081530452</v>
      </c>
      <c r="J82" s="38">
        <f t="shared" si="20"/>
      </c>
      <c r="K82" s="6">
        <f t="shared" si="21"/>
        <v>19.5</v>
      </c>
      <c r="L82" s="32"/>
      <c r="M82" s="28">
        <f t="shared" si="22"/>
        <v>97</v>
      </c>
      <c r="N82" s="29">
        <f t="shared" si="23"/>
        <v>42904.29081530452</v>
      </c>
      <c r="O82" s="29">
        <f t="shared" si="24"/>
        <v>42904.29081530452</v>
      </c>
      <c r="P82" s="31">
        <f t="shared" si="25"/>
        <v>42904.29081530452</v>
      </c>
      <c r="Q82" s="31"/>
    </row>
    <row r="83" spans="1:17" ht="14.25" customHeight="1">
      <c r="A83" s="12">
        <f t="shared" si="9"/>
      </c>
      <c r="B83" s="13">
        <f t="shared" si="18"/>
        <v>110</v>
      </c>
      <c r="C83" s="14">
        <v>13</v>
      </c>
      <c r="D83" s="60" t="s">
        <v>61</v>
      </c>
      <c r="E83" s="57" t="s">
        <v>131</v>
      </c>
      <c r="F83" s="57" t="s">
        <v>179</v>
      </c>
      <c r="G83" s="17">
        <v>0.020833333333333332</v>
      </c>
      <c r="H83" s="18"/>
      <c r="I83" s="19">
        <f t="shared" si="19"/>
        <v>42904.3185930823</v>
      </c>
      <c r="J83" s="38">
        <f t="shared" si="20"/>
        <v>42904.33942641564</v>
      </c>
      <c r="K83" s="6">
        <f t="shared" si="21"/>
        <v>19.5</v>
      </c>
      <c r="L83" s="32">
        <v>1</v>
      </c>
      <c r="M83" s="28">
        <f t="shared" si="22"/>
        <v>110</v>
      </c>
      <c r="N83" s="29">
        <f t="shared" si="23"/>
        <v>42904.3185930823</v>
      </c>
      <c r="O83" s="29">
        <f t="shared" si="24"/>
        <v>42904.33942641564</v>
      </c>
      <c r="P83" s="31">
        <f t="shared" si="25"/>
        <v>42904.3185930823</v>
      </c>
      <c r="Q83" s="31"/>
    </row>
    <row r="84" spans="1:17" ht="14.25" customHeight="1">
      <c r="A84" s="12">
        <f t="shared" si="9"/>
      </c>
      <c r="B84" s="13">
        <f t="shared" si="18"/>
        <v>144</v>
      </c>
      <c r="C84" s="14">
        <v>34</v>
      </c>
      <c r="D84" s="54"/>
      <c r="E84" s="62" t="s">
        <v>132</v>
      </c>
      <c r="F84" s="57" t="s">
        <v>180</v>
      </c>
      <c r="G84" s="17"/>
      <c r="H84" s="18"/>
      <c r="I84" s="19">
        <f t="shared" si="19"/>
        <v>42904.412075988286</v>
      </c>
      <c r="J84" s="38">
        <f t="shared" si="20"/>
      </c>
      <c r="K84" s="6">
        <f t="shared" si="21"/>
        <v>19.5</v>
      </c>
      <c r="L84" s="32"/>
      <c r="M84" s="28">
        <f t="shared" si="22"/>
        <v>144</v>
      </c>
      <c r="N84" s="29">
        <f t="shared" si="23"/>
        <v>42904.412075988286</v>
      </c>
      <c r="O84" s="29">
        <f t="shared" si="24"/>
        <v>42904.412075988286</v>
      </c>
      <c r="P84" s="31">
        <f t="shared" si="25"/>
        <v>42904.412075988286</v>
      </c>
      <c r="Q84" s="31"/>
    </row>
    <row r="85" spans="1:17" ht="14.25" customHeight="1">
      <c r="A85" s="12">
        <f t="shared" si="9"/>
      </c>
      <c r="B85" s="13">
        <f t="shared" si="18"/>
      </c>
      <c r="C85" s="14"/>
      <c r="D85" s="54"/>
      <c r="E85" s="15"/>
      <c r="F85" s="16"/>
      <c r="G85" s="17"/>
      <c r="H85" s="18"/>
      <c r="I85" s="19">
        <f t="shared" si="19"/>
      </c>
      <c r="J85" s="38">
        <f t="shared" si="20"/>
      </c>
      <c r="K85" s="6">
        <f t="shared" si="21"/>
        <v>19.5</v>
      </c>
      <c r="L85" s="6">
        <v>1</v>
      </c>
      <c r="M85" s="28">
        <f t="shared" si="22"/>
        <v>144</v>
      </c>
      <c r="N85" s="29">
        <f t="shared" si="23"/>
        <v>42904.412075988286</v>
      </c>
      <c r="O85" s="29">
        <f t="shared" si="24"/>
        <v>42904.412075988286</v>
      </c>
      <c r="P85" s="31">
        <f t="shared" si="25"/>
        <v>42904.412075988286</v>
      </c>
      <c r="Q85" s="31"/>
    </row>
    <row r="86" spans="1:17" ht="14.25" customHeight="1">
      <c r="A86" s="12">
        <f t="shared" si="9"/>
      </c>
      <c r="B86" s="13">
        <f aca="true" t="shared" si="26" ref="B86:B106">IF($C86="","",$M86)</f>
      </c>
      <c r="C86" s="14"/>
      <c r="D86" s="54"/>
      <c r="E86" s="15"/>
      <c r="F86" s="16"/>
      <c r="G86" s="17"/>
      <c r="H86" s="18"/>
      <c r="I86" s="19">
        <f aca="true" t="shared" si="27" ref="I86:I106">IF($C86="","",$N86)</f>
      </c>
      <c r="J86" s="38">
        <f aca="true" t="shared" si="28" ref="J86:J106">IF($G86=0,"",$O86)</f>
      </c>
      <c r="K86" s="6">
        <f aca="true" t="shared" si="29" ref="K86:K107">IF($H86="",$K85,$H86)</f>
        <v>19.5</v>
      </c>
      <c r="L86" s="6"/>
      <c r="M86" s="28">
        <f t="shared" si="22"/>
        <v>144</v>
      </c>
      <c r="N86" s="29">
        <f aca="true" t="shared" si="30" ref="N86:N106">$O85+$C86/$K86/24</f>
        <v>42904.412075988286</v>
      </c>
      <c r="O86" s="29">
        <f aca="true" t="shared" si="31" ref="O86:O106">$N86+$G86</f>
        <v>42904.412075988286</v>
      </c>
      <c r="P86" s="31">
        <f aca="true" t="shared" si="32" ref="P86:P106">IF($C86="",$P85,$N86)</f>
        <v>42904.412075988286</v>
      </c>
      <c r="Q86" s="31"/>
    </row>
    <row r="87" spans="1:17" ht="14.25" customHeight="1">
      <c r="A87" s="12">
        <f t="shared" si="9"/>
      </c>
      <c r="B87" s="13">
        <f t="shared" si="26"/>
      </c>
      <c r="C87" s="14"/>
      <c r="D87" s="54"/>
      <c r="E87" s="15"/>
      <c r="F87" s="16"/>
      <c r="G87" s="17"/>
      <c r="H87" s="18"/>
      <c r="I87" s="19">
        <f t="shared" si="27"/>
      </c>
      <c r="J87" s="38">
        <f t="shared" si="28"/>
      </c>
      <c r="K87" s="6">
        <f t="shared" si="29"/>
        <v>19.5</v>
      </c>
      <c r="L87" s="32">
        <v>1</v>
      </c>
      <c r="M87" s="28">
        <f aca="true" t="shared" si="33" ref="M87:M106">IF($G86&gt;0.125,$C87,$C87+$M86)</f>
        <v>144</v>
      </c>
      <c r="N87" s="29">
        <f t="shared" si="30"/>
        <v>42904.412075988286</v>
      </c>
      <c r="O87" s="29">
        <f t="shared" si="31"/>
        <v>42904.412075988286</v>
      </c>
      <c r="P87" s="31">
        <f t="shared" si="32"/>
        <v>42904.412075988286</v>
      </c>
      <c r="Q87" s="31"/>
    </row>
    <row r="88" spans="1:17" ht="14.25" customHeight="1">
      <c r="A88" s="12">
        <f t="shared" si="9"/>
      </c>
      <c r="B88" s="13">
        <f t="shared" si="26"/>
      </c>
      <c r="C88" s="14"/>
      <c r="D88" s="54"/>
      <c r="E88" s="15"/>
      <c r="F88" s="16"/>
      <c r="G88" s="17"/>
      <c r="H88" s="18"/>
      <c r="I88" s="19">
        <f t="shared" si="27"/>
      </c>
      <c r="J88" s="38">
        <f t="shared" si="28"/>
      </c>
      <c r="K88" s="6">
        <f t="shared" si="29"/>
        <v>19.5</v>
      </c>
      <c r="L88" s="32"/>
      <c r="M88" s="28">
        <f t="shared" si="33"/>
        <v>144</v>
      </c>
      <c r="N88" s="29">
        <f t="shared" si="30"/>
        <v>42904.412075988286</v>
      </c>
      <c r="O88" s="29">
        <f t="shared" si="31"/>
        <v>42904.412075988286</v>
      </c>
      <c r="P88" s="31">
        <f t="shared" si="32"/>
        <v>42904.412075988286</v>
      </c>
      <c r="Q88" s="31"/>
    </row>
    <row r="89" spans="1:17" ht="14.25" customHeight="1">
      <c r="A89" s="12">
        <f aca="true" t="shared" si="34" ref="A89:A106">IF(DAY($P89)&lt;&gt;DAY($P88),$P89,"")</f>
      </c>
      <c r="B89" s="13">
        <f t="shared" si="26"/>
      </c>
      <c r="C89" s="14"/>
      <c r="D89" s="54"/>
      <c r="E89" s="15"/>
      <c r="F89" s="16"/>
      <c r="G89" s="17"/>
      <c r="H89" s="18"/>
      <c r="I89" s="19">
        <f t="shared" si="27"/>
      </c>
      <c r="J89" s="38">
        <f t="shared" si="28"/>
      </c>
      <c r="K89" s="6">
        <f t="shared" si="29"/>
        <v>19.5</v>
      </c>
      <c r="L89" s="32">
        <v>1</v>
      </c>
      <c r="M89" s="28">
        <f t="shared" si="33"/>
        <v>144</v>
      </c>
      <c r="N89" s="29">
        <f t="shared" si="30"/>
        <v>42904.412075988286</v>
      </c>
      <c r="O89" s="29">
        <f t="shared" si="31"/>
        <v>42904.412075988286</v>
      </c>
      <c r="P89" s="31">
        <f t="shared" si="32"/>
        <v>42904.412075988286</v>
      </c>
      <c r="Q89" s="31"/>
    </row>
    <row r="90" spans="1:17" ht="14.25" customHeight="1">
      <c r="A90" s="12">
        <f t="shared" si="34"/>
      </c>
      <c r="B90" s="13">
        <f t="shared" si="26"/>
      </c>
      <c r="C90" s="14"/>
      <c r="D90" s="54"/>
      <c r="E90" s="15"/>
      <c r="F90" s="16"/>
      <c r="G90" s="17"/>
      <c r="H90" s="18"/>
      <c r="I90" s="19">
        <f t="shared" si="27"/>
      </c>
      <c r="J90" s="38">
        <f t="shared" si="28"/>
      </c>
      <c r="K90" s="6">
        <f t="shared" si="29"/>
        <v>19.5</v>
      </c>
      <c r="L90" s="32"/>
      <c r="M90" s="28">
        <f t="shared" si="33"/>
        <v>144</v>
      </c>
      <c r="N90" s="29">
        <f t="shared" si="30"/>
        <v>42904.412075988286</v>
      </c>
      <c r="O90" s="29">
        <f t="shared" si="31"/>
        <v>42904.412075988286</v>
      </c>
      <c r="P90" s="31">
        <f t="shared" si="32"/>
        <v>42904.412075988286</v>
      </c>
      <c r="Q90" s="31"/>
    </row>
    <row r="91" spans="1:17" ht="14.25" customHeight="1">
      <c r="A91" s="12">
        <f t="shared" si="34"/>
      </c>
      <c r="B91" s="13">
        <f t="shared" si="26"/>
      </c>
      <c r="C91" s="14"/>
      <c r="D91" s="54"/>
      <c r="E91" s="15"/>
      <c r="F91" s="16"/>
      <c r="G91" s="17"/>
      <c r="H91" s="18"/>
      <c r="I91" s="19">
        <f t="shared" si="27"/>
      </c>
      <c r="J91" s="38">
        <f t="shared" si="28"/>
      </c>
      <c r="K91" s="6">
        <f t="shared" si="29"/>
        <v>19.5</v>
      </c>
      <c r="L91" s="6">
        <v>1</v>
      </c>
      <c r="M91" s="28">
        <f t="shared" si="33"/>
        <v>144</v>
      </c>
      <c r="N91" s="29">
        <f t="shared" si="30"/>
        <v>42904.412075988286</v>
      </c>
      <c r="O91" s="29">
        <f t="shared" si="31"/>
        <v>42904.412075988286</v>
      </c>
      <c r="P91" s="31">
        <f t="shared" si="32"/>
        <v>42904.412075988286</v>
      </c>
      <c r="Q91" s="31"/>
    </row>
    <row r="92" spans="1:17" ht="14.25" customHeight="1">
      <c r="A92" s="12">
        <f t="shared" si="34"/>
      </c>
      <c r="B92" s="13">
        <f t="shared" si="26"/>
      </c>
      <c r="C92" s="14"/>
      <c r="D92" s="54"/>
      <c r="E92" s="15"/>
      <c r="F92" s="16"/>
      <c r="G92" s="17"/>
      <c r="H92" s="18"/>
      <c r="I92" s="19">
        <f t="shared" si="27"/>
      </c>
      <c r="J92" s="38">
        <f t="shared" si="28"/>
      </c>
      <c r="K92" s="6">
        <f t="shared" si="29"/>
        <v>19.5</v>
      </c>
      <c r="L92" s="6"/>
      <c r="M92" s="28">
        <f t="shared" si="33"/>
        <v>144</v>
      </c>
      <c r="N92" s="29">
        <f t="shared" si="30"/>
        <v>42904.412075988286</v>
      </c>
      <c r="O92" s="29">
        <f t="shared" si="31"/>
        <v>42904.412075988286</v>
      </c>
      <c r="P92" s="31">
        <f t="shared" si="32"/>
        <v>42904.412075988286</v>
      </c>
      <c r="Q92" s="31"/>
    </row>
    <row r="93" spans="1:17" ht="14.25" customHeight="1">
      <c r="A93" s="12">
        <f t="shared" si="34"/>
      </c>
      <c r="B93" s="13">
        <f t="shared" si="26"/>
      </c>
      <c r="C93" s="14"/>
      <c r="D93" s="54"/>
      <c r="E93" s="15"/>
      <c r="F93" s="16"/>
      <c r="G93" s="17"/>
      <c r="H93" s="18"/>
      <c r="I93" s="19">
        <f t="shared" si="27"/>
      </c>
      <c r="J93" s="38">
        <f t="shared" si="28"/>
      </c>
      <c r="K93" s="6">
        <f t="shared" si="29"/>
        <v>19.5</v>
      </c>
      <c r="L93" s="32">
        <v>1</v>
      </c>
      <c r="M93" s="28">
        <f t="shared" si="33"/>
        <v>144</v>
      </c>
      <c r="N93" s="29">
        <f t="shared" si="30"/>
        <v>42904.412075988286</v>
      </c>
      <c r="O93" s="29">
        <f t="shared" si="31"/>
        <v>42904.412075988286</v>
      </c>
      <c r="P93" s="31">
        <f t="shared" si="32"/>
        <v>42904.412075988286</v>
      </c>
      <c r="Q93" s="31"/>
    </row>
    <row r="94" spans="1:17" ht="14.25" customHeight="1">
      <c r="A94" s="12">
        <f t="shared" si="34"/>
      </c>
      <c r="B94" s="13">
        <f t="shared" si="26"/>
      </c>
      <c r="C94" s="14"/>
      <c r="D94" s="54"/>
      <c r="E94" s="15"/>
      <c r="F94" s="16"/>
      <c r="G94" s="17"/>
      <c r="H94" s="18"/>
      <c r="I94" s="19">
        <f t="shared" si="27"/>
      </c>
      <c r="J94" s="38">
        <f t="shared" si="28"/>
      </c>
      <c r="K94" s="6">
        <f t="shared" si="29"/>
        <v>19.5</v>
      </c>
      <c r="L94" s="32"/>
      <c r="M94" s="28">
        <f t="shared" si="33"/>
        <v>144</v>
      </c>
      <c r="N94" s="29">
        <f t="shared" si="30"/>
        <v>42904.412075988286</v>
      </c>
      <c r="O94" s="29">
        <f t="shared" si="31"/>
        <v>42904.412075988286</v>
      </c>
      <c r="P94" s="31">
        <f t="shared" si="32"/>
        <v>42904.412075988286</v>
      </c>
      <c r="Q94" s="31"/>
    </row>
    <row r="95" spans="1:17" ht="14.25" customHeight="1">
      <c r="A95" s="12">
        <f t="shared" si="34"/>
      </c>
      <c r="B95" s="13">
        <f t="shared" si="26"/>
      </c>
      <c r="C95" s="14"/>
      <c r="D95" s="54"/>
      <c r="E95" s="15"/>
      <c r="F95" s="16"/>
      <c r="G95" s="17"/>
      <c r="H95" s="18"/>
      <c r="I95" s="19">
        <f t="shared" si="27"/>
      </c>
      <c r="J95" s="38">
        <f t="shared" si="28"/>
      </c>
      <c r="K95" s="6">
        <f t="shared" si="29"/>
        <v>19.5</v>
      </c>
      <c r="L95" s="32">
        <v>1</v>
      </c>
      <c r="M95" s="28">
        <f t="shared" si="33"/>
        <v>144</v>
      </c>
      <c r="N95" s="29">
        <f t="shared" si="30"/>
        <v>42904.412075988286</v>
      </c>
      <c r="O95" s="29">
        <f t="shared" si="31"/>
        <v>42904.412075988286</v>
      </c>
      <c r="P95" s="31">
        <f t="shared" si="32"/>
        <v>42904.412075988286</v>
      </c>
      <c r="Q95" s="31"/>
    </row>
    <row r="96" spans="1:17" ht="14.25" customHeight="1">
      <c r="A96" s="12">
        <f t="shared" si="34"/>
      </c>
      <c r="B96" s="13">
        <f t="shared" si="26"/>
      </c>
      <c r="C96" s="14"/>
      <c r="D96" s="54"/>
      <c r="E96" s="15"/>
      <c r="F96" s="16"/>
      <c r="G96" s="17"/>
      <c r="H96" s="18"/>
      <c r="I96" s="19">
        <f t="shared" si="27"/>
      </c>
      <c r="J96" s="38">
        <f t="shared" si="28"/>
      </c>
      <c r="K96" s="6">
        <f t="shared" si="29"/>
        <v>19.5</v>
      </c>
      <c r="L96" s="32"/>
      <c r="M96" s="28">
        <f t="shared" si="33"/>
        <v>144</v>
      </c>
      <c r="N96" s="29">
        <f t="shared" si="30"/>
        <v>42904.412075988286</v>
      </c>
      <c r="O96" s="29">
        <f t="shared" si="31"/>
        <v>42904.412075988286</v>
      </c>
      <c r="P96" s="31">
        <f t="shared" si="32"/>
        <v>42904.412075988286</v>
      </c>
      <c r="Q96" s="31"/>
    </row>
    <row r="97" spans="1:17" ht="14.25" customHeight="1">
      <c r="A97" s="12">
        <f t="shared" si="34"/>
      </c>
      <c r="B97" s="13">
        <f t="shared" si="26"/>
      </c>
      <c r="C97" s="14"/>
      <c r="D97" s="54"/>
      <c r="E97" s="15"/>
      <c r="F97" s="16"/>
      <c r="G97" s="17"/>
      <c r="H97" s="18"/>
      <c r="I97" s="19">
        <f t="shared" si="27"/>
      </c>
      <c r="J97" s="38">
        <f t="shared" si="28"/>
      </c>
      <c r="K97" s="6">
        <f t="shared" si="29"/>
        <v>19.5</v>
      </c>
      <c r="L97" s="6">
        <v>1</v>
      </c>
      <c r="M97" s="28">
        <f t="shared" si="33"/>
        <v>144</v>
      </c>
      <c r="N97" s="29">
        <f t="shared" si="30"/>
        <v>42904.412075988286</v>
      </c>
      <c r="O97" s="29">
        <f t="shared" si="31"/>
        <v>42904.412075988286</v>
      </c>
      <c r="P97" s="31">
        <f t="shared" si="32"/>
        <v>42904.412075988286</v>
      </c>
      <c r="Q97" s="31"/>
    </row>
    <row r="98" spans="1:17" ht="14.25" customHeight="1">
      <c r="A98" s="12">
        <f t="shared" si="34"/>
      </c>
      <c r="B98" s="13">
        <f t="shared" si="26"/>
      </c>
      <c r="C98" s="14"/>
      <c r="D98" s="54"/>
      <c r="E98" s="15"/>
      <c r="F98" s="16"/>
      <c r="G98" s="17"/>
      <c r="H98" s="18"/>
      <c r="I98" s="19">
        <f t="shared" si="27"/>
      </c>
      <c r="J98" s="38">
        <f t="shared" si="28"/>
      </c>
      <c r="K98" s="6">
        <f t="shared" si="29"/>
        <v>19.5</v>
      </c>
      <c r="L98" s="6"/>
      <c r="M98" s="28">
        <f t="shared" si="33"/>
        <v>144</v>
      </c>
      <c r="N98" s="29">
        <f t="shared" si="30"/>
        <v>42904.412075988286</v>
      </c>
      <c r="O98" s="29">
        <f t="shared" si="31"/>
        <v>42904.412075988286</v>
      </c>
      <c r="P98" s="31">
        <f t="shared" si="32"/>
        <v>42904.412075988286</v>
      </c>
      <c r="Q98" s="31"/>
    </row>
    <row r="99" spans="1:17" ht="14.25" customHeight="1">
      <c r="A99" s="12">
        <f t="shared" si="34"/>
      </c>
      <c r="B99" s="13">
        <f t="shared" si="26"/>
      </c>
      <c r="C99" s="14"/>
      <c r="D99" s="54"/>
      <c r="E99" s="15"/>
      <c r="F99" s="16"/>
      <c r="G99" s="17"/>
      <c r="H99" s="18"/>
      <c r="I99" s="19">
        <f t="shared" si="27"/>
      </c>
      <c r="J99" s="38">
        <f t="shared" si="28"/>
      </c>
      <c r="K99" s="6">
        <f t="shared" si="29"/>
        <v>19.5</v>
      </c>
      <c r="L99" s="32">
        <v>1</v>
      </c>
      <c r="M99" s="28">
        <f t="shared" si="33"/>
        <v>144</v>
      </c>
      <c r="N99" s="29">
        <f t="shared" si="30"/>
        <v>42904.412075988286</v>
      </c>
      <c r="O99" s="29">
        <f t="shared" si="31"/>
        <v>42904.412075988286</v>
      </c>
      <c r="P99" s="31">
        <f t="shared" si="32"/>
        <v>42904.412075988286</v>
      </c>
      <c r="Q99" s="31"/>
    </row>
    <row r="100" spans="1:17" ht="14.25" customHeight="1">
      <c r="A100" s="12">
        <f t="shared" si="34"/>
      </c>
      <c r="B100" s="13">
        <f t="shared" si="26"/>
      </c>
      <c r="C100" s="14"/>
      <c r="D100" s="54"/>
      <c r="E100" s="15"/>
      <c r="F100" s="16"/>
      <c r="G100" s="17"/>
      <c r="H100" s="18"/>
      <c r="I100" s="19">
        <f t="shared" si="27"/>
      </c>
      <c r="J100" s="38">
        <f t="shared" si="28"/>
      </c>
      <c r="K100" s="6">
        <f t="shared" si="29"/>
        <v>19.5</v>
      </c>
      <c r="L100" s="32"/>
      <c r="M100" s="28">
        <f t="shared" si="33"/>
        <v>144</v>
      </c>
      <c r="N100" s="29">
        <f t="shared" si="30"/>
        <v>42904.412075988286</v>
      </c>
      <c r="O100" s="29">
        <f t="shared" si="31"/>
        <v>42904.412075988286</v>
      </c>
      <c r="P100" s="31">
        <f t="shared" si="32"/>
        <v>42904.412075988286</v>
      </c>
      <c r="Q100" s="31"/>
    </row>
    <row r="101" spans="1:17" ht="14.25" customHeight="1">
      <c r="A101" s="12">
        <f t="shared" si="34"/>
      </c>
      <c r="B101" s="13">
        <f t="shared" si="26"/>
      </c>
      <c r="C101" s="14"/>
      <c r="D101" s="54"/>
      <c r="E101" s="15"/>
      <c r="F101" s="16"/>
      <c r="G101" s="17"/>
      <c r="H101" s="18"/>
      <c r="I101" s="19">
        <f t="shared" si="27"/>
      </c>
      <c r="J101" s="38">
        <f t="shared" si="28"/>
      </c>
      <c r="K101" s="6">
        <f t="shared" si="29"/>
        <v>19.5</v>
      </c>
      <c r="L101" s="32">
        <v>1</v>
      </c>
      <c r="M101" s="28">
        <f t="shared" si="33"/>
        <v>144</v>
      </c>
      <c r="N101" s="29">
        <f t="shared" si="30"/>
        <v>42904.412075988286</v>
      </c>
      <c r="O101" s="29">
        <f t="shared" si="31"/>
        <v>42904.412075988286</v>
      </c>
      <c r="P101" s="31">
        <f t="shared" si="32"/>
        <v>42904.412075988286</v>
      </c>
      <c r="Q101" s="31"/>
    </row>
    <row r="102" spans="1:17" ht="14.25" customHeight="1">
      <c r="A102" s="12">
        <f t="shared" si="34"/>
      </c>
      <c r="B102" s="13">
        <f t="shared" si="26"/>
      </c>
      <c r="C102" s="14"/>
      <c r="D102" s="54"/>
      <c r="E102" s="15"/>
      <c r="F102" s="16"/>
      <c r="G102" s="17"/>
      <c r="H102" s="18"/>
      <c r="I102" s="19">
        <f t="shared" si="27"/>
      </c>
      <c r="J102" s="38">
        <f t="shared" si="28"/>
      </c>
      <c r="K102" s="6">
        <f t="shared" si="29"/>
        <v>19.5</v>
      </c>
      <c r="L102" s="32"/>
      <c r="M102" s="28">
        <f t="shared" si="33"/>
        <v>144</v>
      </c>
      <c r="N102" s="29">
        <f t="shared" si="30"/>
        <v>42904.412075988286</v>
      </c>
      <c r="O102" s="29">
        <f t="shared" si="31"/>
        <v>42904.412075988286</v>
      </c>
      <c r="P102" s="31">
        <f t="shared" si="32"/>
        <v>42904.412075988286</v>
      </c>
      <c r="Q102" s="31"/>
    </row>
    <row r="103" spans="1:17" ht="14.25" customHeight="1">
      <c r="A103" s="12">
        <f t="shared" si="34"/>
      </c>
      <c r="B103" s="13">
        <f t="shared" si="26"/>
      </c>
      <c r="C103" s="14"/>
      <c r="D103" s="54"/>
      <c r="E103" s="15"/>
      <c r="F103" s="16"/>
      <c r="G103" s="17"/>
      <c r="H103" s="18"/>
      <c r="I103" s="19">
        <f t="shared" si="27"/>
      </c>
      <c r="J103" s="38">
        <f t="shared" si="28"/>
      </c>
      <c r="K103" s="6">
        <f t="shared" si="29"/>
        <v>19.5</v>
      </c>
      <c r="L103" s="6">
        <v>1</v>
      </c>
      <c r="M103" s="28">
        <f t="shared" si="33"/>
        <v>144</v>
      </c>
      <c r="N103" s="29">
        <f t="shared" si="30"/>
        <v>42904.412075988286</v>
      </c>
      <c r="O103" s="29">
        <f t="shared" si="31"/>
        <v>42904.412075988286</v>
      </c>
      <c r="P103" s="31">
        <f t="shared" si="32"/>
        <v>42904.412075988286</v>
      </c>
      <c r="Q103" s="31"/>
    </row>
    <row r="104" spans="1:17" ht="14.25" customHeight="1">
      <c r="A104" s="12">
        <f t="shared" si="34"/>
      </c>
      <c r="B104" s="13">
        <f t="shared" si="26"/>
      </c>
      <c r="C104" s="14"/>
      <c r="D104" s="54"/>
      <c r="E104" s="15"/>
      <c r="F104" s="16"/>
      <c r="G104" s="17"/>
      <c r="H104" s="18"/>
      <c r="I104" s="19">
        <f t="shared" si="27"/>
      </c>
      <c r="J104" s="38">
        <f t="shared" si="28"/>
      </c>
      <c r="K104" s="6">
        <f t="shared" si="29"/>
        <v>19.5</v>
      </c>
      <c r="L104" s="6"/>
      <c r="M104" s="28">
        <f t="shared" si="33"/>
        <v>144</v>
      </c>
      <c r="N104" s="29">
        <f t="shared" si="30"/>
        <v>42904.412075988286</v>
      </c>
      <c r="O104" s="29">
        <f t="shared" si="31"/>
        <v>42904.412075988286</v>
      </c>
      <c r="P104" s="31">
        <f t="shared" si="32"/>
        <v>42904.412075988286</v>
      </c>
      <c r="Q104" s="31"/>
    </row>
    <row r="105" spans="1:17" ht="14.25" customHeight="1">
      <c r="A105" s="12">
        <f t="shared" si="34"/>
      </c>
      <c r="B105" s="13">
        <f t="shared" si="26"/>
      </c>
      <c r="C105" s="14"/>
      <c r="D105" s="54"/>
      <c r="E105" s="15"/>
      <c r="F105" s="16"/>
      <c r="G105" s="17"/>
      <c r="H105" s="18"/>
      <c r="I105" s="19">
        <f t="shared" si="27"/>
      </c>
      <c r="J105" s="38">
        <f t="shared" si="28"/>
      </c>
      <c r="K105" s="6">
        <f t="shared" si="29"/>
        <v>19.5</v>
      </c>
      <c r="L105" s="6">
        <v>1</v>
      </c>
      <c r="M105" s="28">
        <f t="shared" si="33"/>
        <v>144</v>
      </c>
      <c r="N105" s="29">
        <f t="shared" si="30"/>
        <v>42904.412075988286</v>
      </c>
      <c r="O105" s="29">
        <f t="shared" si="31"/>
        <v>42904.412075988286</v>
      </c>
      <c r="P105" s="31">
        <f t="shared" si="32"/>
        <v>42904.412075988286</v>
      </c>
      <c r="Q105" s="31"/>
    </row>
    <row r="106" spans="1:17" ht="14.25" customHeight="1">
      <c r="A106" s="12">
        <f t="shared" si="34"/>
      </c>
      <c r="B106" s="13">
        <f t="shared" si="26"/>
      </c>
      <c r="C106" s="14"/>
      <c r="D106" s="54"/>
      <c r="E106" s="15"/>
      <c r="F106" s="16"/>
      <c r="G106" s="17"/>
      <c r="H106" s="18"/>
      <c r="I106" s="19">
        <f t="shared" si="27"/>
      </c>
      <c r="J106" s="38">
        <f t="shared" si="28"/>
      </c>
      <c r="K106" s="6">
        <f t="shared" si="29"/>
        <v>19.5</v>
      </c>
      <c r="L106" s="6"/>
      <c r="M106" s="28">
        <f t="shared" si="33"/>
        <v>144</v>
      </c>
      <c r="N106" s="29">
        <f t="shared" si="30"/>
        <v>42904.412075988286</v>
      </c>
      <c r="O106" s="29">
        <f t="shared" si="31"/>
        <v>42904.412075988286</v>
      </c>
      <c r="P106" s="31">
        <f t="shared" si="32"/>
        <v>42904.412075988286</v>
      </c>
      <c r="Q106" s="31"/>
    </row>
    <row r="107" spans="1:17" ht="14.25" customHeight="1">
      <c r="A107" s="20">
        <f>IF(DAY(Heure_arrivée)&lt;&gt;DAY($P106),Heure_arrivée,"")</f>
      </c>
      <c r="B107" s="25">
        <f>IF($G106&gt;0.125,km_arrivée,$M106+km_arrivée)</f>
        <v>161</v>
      </c>
      <c r="C107" s="22">
        <v>17</v>
      </c>
      <c r="D107" s="55"/>
      <c r="E107" s="42" t="str">
        <f>VLOOKUP(initiales,diago,3,FALSE)</f>
        <v>Perpignan</v>
      </c>
      <c r="F107" s="43">
        <f>heure_limite</f>
        <v>42904.583333333336</v>
      </c>
      <c r="G107" s="21"/>
      <c r="H107" s="23"/>
      <c r="I107" s="26">
        <f>$O106+km_arrivée/$K107/24</f>
        <v>42904.448400774614</v>
      </c>
      <c r="J107" s="39"/>
      <c r="K107" s="6">
        <f t="shared" si="29"/>
        <v>19.5</v>
      </c>
      <c r="L107" s="6">
        <v>1</v>
      </c>
      <c r="N107" s="32"/>
      <c r="Q107" s="31"/>
    </row>
    <row r="108" ht="12.75"/>
    <row r="109" spans="1:10" ht="54.75" customHeight="1">
      <c r="A109" s="76" t="s">
        <v>59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ht="12.75"/>
    <row r="111" ht="12.75"/>
    <row r="112" ht="12.75"/>
    <row r="113" ht="12.75"/>
    <row r="114" ht="12.75"/>
  </sheetData>
  <sheetProtection password="D0FF" sheet="1" formatCells="0" selectLockedCells="1"/>
  <mergeCells count="20">
    <mergeCell ref="E3:G3"/>
    <mergeCell ref="G13:G14"/>
    <mergeCell ref="E13:E14"/>
    <mergeCell ref="F13:F14"/>
    <mergeCell ref="A6:E11"/>
    <mergeCell ref="A13:A14"/>
    <mergeCell ref="G8:J8"/>
    <mergeCell ref="G9:J9"/>
    <mergeCell ref="G10:J10"/>
    <mergeCell ref="G11:J11"/>
    <mergeCell ref="A109:J109"/>
    <mergeCell ref="I13:J14"/>
    <mergeCell ref="B13:C13"/>
    <mergeCell ref="H1:J1"/>
    <mergeCell ref="G5:J5"/>
    <mergeCell ref="H6:J6"/>
    <mergeCell ref="F6:G6"/>
    <mergeCell ref="G7:J7"/>
    <mergeCell ref="H13:H14"/>
    <mergeCell ref="A5:E5"/>
  </mergeCells>
  <conditionalFormatting sqref="E107:G107 C15:E15 J15 G15:H15 J107">
    <cfRule type="expression" priority="1" dxfId="0" stopIfTrue="1">
      <formula>$L15=1</formula>
    </cfRule>
    <cfRule type="expression" priority="2" dxfId="11" stopIfTrue="1">
      <formula>TRUE</formula>
    </cfRule>
  </conditionalFormatting>
  <conditionalFormatting sqref="B107 I15 B15 I107">
    <cfRule type="expression" priority="3" dxfId="2" stopIfTrue="1">
      <formula>$L15=1</formula>
    </cfRule>
    <cfRule type="expression" priority="4" dxfId="1" stopIfTrue="1">
      <formula>TRUE</formula>
    </cfRule>
  </conditionalFormatting>
  <conditionalFormatting sqref="C107:D107 H107">
    <cfRule type="expression" priority="5" dxfId="8" stopIfTrue="1">
      <formula>$L107=1</formula>
    </cfRule>
    <cfRule type="expression" priority="6" dxfId="7" stopIfTrue="1">
      <formula>TRUE</formula>
    </cfRule>
  </conditionalFormatting>
  <conditionalFormatting sqref="F15">
    <cfRule type="expression" priority="10" dxfId="6" stopIfTrue="1">
      <formula>$L15=1</formula>
    </cfRule>
    <cfRule type="expression" priority="11" dxfId="5" stopIfTrue="1">
      <formula>TRUE</formula>
    </cfRule>
  </conditionalFormatting>
  <conditionalFormatting sqref="C16:H106">
    <cfRule type="expression" priority="12" dxfId="4" stopIfTrue="1">
      <formula>$L16=1</formula>
    </cfRule>
    <cfRule type="expression" priority="13" dxfId="3" stopIfTrue="1">
      <formula>TRUE</formula>
    </cfRule>
  </conditionalFormatting>
  <conditionalFormatting sqref="I16:J106 B16:B106">
    <cfRule type="expression" priority="51" dxfId="2" stopIfTrue="1">
      <formula>($G16&gt;0.125)*($L16=1)</formula>
    </cfRule>
    <cfRule type="expression" priority="52" dxfId="1" stopIfTrue="1">
      <formula>$G16&gt;0.125</formula>
    </cfRule>
    <cfRule type="expression" priority="53" dxfId="0" stopIfTrue="1">
      <formula>$L16=1</formula>
    </cfRule>
  </conditionalFormatting>
  <printOptions horizontalCentered="1"/>
  <pageMargins left="0.1968503937007874" right="0.1968503937007874" top="0.35433070866141736" bottom="0.35433070866141736" header="0.35433070866141736" footer="0.3543307086614173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showGridLines="0" tabSelected="1" zoomScale="175" zoomScaleNormal="175" zoomScalePageLayoutView="0" workbookViewId="0" topLeftCell="A17">
      <selection activeCell="E88" sqref="E88"/>
    </sheetView>
  </sheetViews>
  <sheetFormatPr defaultColWidth="11.421875" defaultRowHeight="12.75"/>
  <cols>
    <col min="1" max="1" width="7.7109375" style="7" customWidth="1"/>
    <col min="2" max="2" width="5.140625" style="7" customWidth="1"/>
    <col min="3" max="3" width="4.28125" style="7" customWidth="1"/>
    <col min="4" max="4" width="2.421875" style="7" customWidth="1"/>
    <col min="5" max="5" width="28.28125" style="7" customWidth="1"/>
    <col min="6" max="6" width="25.57421875" style="7" customWidth="1"/>
    <col min="7" max="7" width="5.57421875" style="7" customWidth="1"/>
    <col min="8" max="8" width="4.7109375" style="7" customWidth="1"/>
    <col min="9" max="10" width="7.28125" style="7" customWidth="1"/>
    <col min="11" max="11" width="4.7109375" style="40" customWidth="1"/>
    <col min="12" max="12" width="2.00390625" style="40" customWidth="1"/>
    <col min="13" max="13" width="4.28125" style="40" customWidth="1"/>
    <col min="14" max="16" width="5.421875" style="40" customWidth="1"/>
    <col min="17" max="17" width="29.8515625" style="7" customWidth="1"/>
    <col min="18" max="18" width="2.8515625" style="7" customWidth="1"/>
    <col min="19" max="20" width="10.28125" style="7" customWidth="1"/>
    <col min="21" max="21" width="8.421875" style="7" customWidth="1"/>
    <col min="22" max="22" width="4.8515625" style="40" customWidth="1"/>
    <col min="23" max="16384" width="11.421875" style="7" customWidth="1"/>
  </cols>
  <sheetData>
    <row r="1" spans="1:10" ht="25.5" customHeight="1" thickBot="1" thickTop="1">
      <c r="A1" s="1" t="str">
        <f>IF(délai&gt;5,"EURODIAGONALES","DIAGONALES de FRANCE")</f>
        <v>DIAGONALES de FRANCE</v>
      </c>
      <c r="G1" s="30" t="s">
        <v>18</v>
      </c>
      <c r="H1" s="83"/>
      <c r="I1" s="84"/>
      <c r="J1" s="85"/>
    </row>
    <row r="2" ht="14.25" customHeight="1" thickBot="1" thickTop="1">
      <c r="H2" s="8"/>
    </row>
    <row r="3" spans="5:10" ht="24.75" customHeight="1" thickBot="1" thickTop="1">
      <c r="E3" s="101" t="str">
        <f>ville_départ&amp;"  →  "&amp;ville_arrivée</f>
        <v>Strasbourg  →  Perpignan</v>
      </c>
      <c r="F3" s="102"/>
      <c r="G3" s="103"/>
      <c r="H3" s="34"/>
      <c r="I3" s="34"/>
      <c r="J3" s="35"/>
    </row>
    <row r="4" ht="14.25" customHeight="1" thickBot="1" thickTop="1"/>
    <row r="5" spans="1:10" ht="15" customHeight="1" thickBot="1" thickTop="1">
      <c r="A5" s="98" t="s">
        <v>24</v>
      </c>
      <c r="B5" s="99"/>
      <c r="C5" s="99"/>
      <c r="D5" s="99"/>
      <c r="E5" s="100"/>
      <c r="F5" s="2" t="s">
        <v>25</v>
      </c>
      <c r="G5" s="86">
        <v>42901.333333333336</v>
      </c>
      <c r="H5" s="87"/>
      <c r="I5" s="87"/>
      <c r="J5" s="88"/>
    </row>
    <row r="6" spans="1:10" ht="15" customHeight="1" thickBot="1" thickTop="1">
      <c r="A6" s="108" t="s">
        <v>63</v>
      </c>
      <c r="B6" s="109"/>
      <c r="C6" s="109"/>
      <c r="D6" s="109"/>
      <c r="E6" s="110"/>
      <c r="F6" s="92" t="s">
        <v>60</v>
      </c>
      <c r="G6" s="93"/>
      <c r="H6" s="126" t="s">
        <v>183</v>
      </c>
      <c r="I6" s="90"/>
      <c r="J6" s="91"/>
    </row>
    <row r="7" spans="1:10" ht="15" customHeight="1" thickTop="1">
      <c r="A7" s="111"/>
      <c r="B7" s="112"/>
      <c r="C7" s="112"/>
      <c r="D7" s="112"/>
      <c r="E7" s="110"/>
      <c r="F7" s="3" t="s">
        <v>26</v>
      </c>
      <c r="G7" s="94">
        <f>VLOOKUP(initiales,diago,4,FALSE)</f>
        <v>3.25</v>
      </c>
      <c r="H7" s="94"/>
      <c r="I7" s="94"/>
      <c r="J7" s="95"/>
    </row>
    <row r="8" spans="1:10" ht="15" customHeight="1">
      <c r="A8" s="111"/>
      <c r="B8" s="112"/>
      <c r="C8" s="112"/>
      <c r="D8" s="112"/>
      <c r="E8" s="110"/>
      <c r="F8" s="4" t="s">
        <v>28</v>
      </c>
      <c r="G8" s="118">
        <f>heure_départ+délai</f>
        <v>42904.583333333336</v>
      </c>
      <c r="H8" s="118"/>
      <c r="I8" s="118"/>
      <c r="J8" s="119"/>
    </row>
    <row r="9" spans="1:10" ht="15" customHeight="1">
      <c r="A9" s="111"/>
      <c r="B9" s="112"/>
      <c r="C9" s="112"/>
      <c r="D9" s="112"/>
      <c r="E9" s="110"/>
      <c r="F9" s="4" t="s">
        <v>29</v>
      </c>
      <c r="G9" s="120">
        <f>heure_limite-Heure_arrivée</f>
        <v>0.14518896899244282</v>
      </c>
      <c r="H9" s="120"/>
      <c r="I9" s="120"/>
      <c r="J9" s="121"/>
    </row>
    <row r="10" spans="1:10" ht="15" customHeight="1">
      <c r="A10" s="111"/>
      <c r="B10" s="112"/>
      <c r="C10" s="112"/>
      <c r="D10" s="112"/>
      <c r="E10" s="110"/>
      <c r="F10" s="4" t="s">
        <v>27</v>
      </c>
      <c r="G10" s="122">
        <f>VLOOKUP(initiales,diago,5,FALSE)</f>
        <v>940</v>
      </c>
      <c r="H10" s="122"/>
      <c r="I10" s="122"/>
      <c r="J10" s="123"/>
    </row>
    <row r="11" spans="1:10" ht="15" customHeight="1" thickBot="1">
      <c r="A11" s="113"/>
      <c r="B11" s="114"/>
      <c r="C11" s="114"/>
      <c r="D11" s="114"/>
      <c r="E11" s="115"/>
      <c r="F11" s="5" t="s">
        <v>56</v>
      </c>
      <c r="G11" s="124">
        <f>SUM(km_départ:km_arrivée)</f>
        <v>1015.5</v>
      </c>
      <c r="H11" s="124"/>
      <c r="I11" s="124"/>
      <c r="J11" s="125"/>
    </row>
    <row r="12" ht="15" customHeight="1" thickTop="1"/>
    <row r="13" spans="1:10" ht="12" customHeight="1">
      <c r="A13" s="116" t="s">
        <v>31</v>
      </c>
      <c r="B13" s="81" t="s">
        <v>30</v>
      </c>
      <c r="C13" s="82"/>
      <c r="D13" s="52" t="s">
        <v>61</v>
      </c>
      <c r="E13" s="106" t="s">
        <v>34</v>
      </c>
      <c r="F13" s="106" t="s">
        <v>37</v>
      </c>
      <c r="G13" s="104" t="s">
        <v>35</v>
      </c>
      <c r="H13" s="96" t="s">
        <v>57</v>
      </c>
      <c r="I13" s="77" t="s">
        <v>36</v>
      </c>
      <c r="J13" s="78"/>
    </row>
    <row r="14" spans="1:17" ht="12" customHeight="1">
      <c r="A14" s="117"/>
      <c r="B14" s="24" t="s">
        <v>32</v>
      </c>
      <c r="C14" s="24" t="s">
        <v>33</v>
      </c>
      <c r="D14" s="53" t="s">
        <v>62</v>
      </c>
      <c r="E14" s="97"/>
      <c r="F14" s="107"/>
      <c r="G14" s="105"/>
      <c r="H14" s="97"/>
      <c r="I14" s="79"/>
      <c r="J14" s="80"/>
      <c r="Q14" s="8"/>
    </row>
    <row r="15" spans="1:23" ht="14.25" customHeight="1">
      <c r="A15" s="11">
        <f>heure_départ</f>
        <v>42901.333333333336</v>
      </c>
      <c r="B15" s="9">
        <v>0</v>
      </c>
      <c r="C15" s="33"/>
      <c r="D15" s="33"/>
      <c r="E15" s="41" t="str">
        <f>VLOOKUP(initiales,diago,2,FALSE)</f>
        <v>Strasbourg</v>
      </c>
      <c r="F15" s="36" t="s">
        <v>58</v>
      </c>
      <c r="G15" s="10"/>
      <c r="H15" s="10"/>
      <c r="I15" s="27">
        <f>heure_départ</f>
        <v>42901.333333333336</v>
      </c>
      <c r="J15" s="37"/>
      <c r="L15" s="32">
        <v>1</v>
      </c>
      <c r="Q15" s="31"/>
      <c r="R15" s="44" t="s">
        <v>0</v>
      </c>
      <c r="S15" s="44" t="s">
        <v>1</v>
      </c>
      <c r="T15" s="44" t="s">
        <v>2</v>
      </c>
      <c r="U15" s="45">
        <v>3.6666666666666665</v>
      </c>
      <c r="V15" s="46">
        <v>1050</v>
      </c>
      <c r="W15" s="49"/>
    </row>
    <row r="16" spans="1:23" ht="14.25" customHeight="1">
      <c r="A16" s="12">
        <f>IF(DAY($P16)&lt;&gt;DAY(heure_départ),$P16,"")</f>
      </c>
      <c r="B16" s="13">
        <f aca="true" t="shared" si="0" ref="B16:B79">IF($C16="","",$M16)</f>
        <v>23</v>
      </c>
      <c r="C16" s="69">
        <v>23</v>
      </c>
      <c r="D16" s="54"/>
      <c r="E16" s="61" t="s">
        <v>64</v>
      </c>
      <c r="F16" s="61" t="s">
        <v>133</v>
      </c>
      <c r="G16" s="17"/>
      <c r="H16" s="18">
        <v>19.2</v>
      </c>
      <c r="I16" s="19">
        <f aca="true" t="shared" si="1" ref="I16:I79">IF($C16="","",$N16)</f>
        <v>42901.38324652778</v>
      </c>
      <c r="J16" s="38">
        <f aca="true" t="shared" si="2" ref="J16:J79">IF($G16=0,"",$O16)</f>
      </c>
      <c r="K16" s="6">
        <f>IF($H16="",1,$H16)</f>
        <v>19.2</v>
      </c>
      <c r="L16" s="32"/>
      <c r="M16" s="28">
        <f>$C16</f>
        <v>23</v>
      </c>
      <c r="N16" s="29">
        <f>heure_départ+$C16/$K16/24</f>
        <v>42901.38324652778</v>
      </c>
      <c r="O16" s="29">
        <f aca="true" t="shared" si="3" ref="O16:O79">$N16+$G16</f>
        <v>42901.38324652778</v>
      </c>
      <c r="P16" s="31">
        <f>IF($C16="",heure_départ,$N16)</f>
        <v>42901.38324652778</v>
      </c>
      <c r="Q16" s="31"/>
      <c r="R16" s="44" t="s">
        <v>3</v>
      </c>
      <c r="S16" s="44" t="s">
        <v>2</v>
      </c>
      <c r="T16" s="44" t="s">
        <v>1</v>
      </c>
      <c r="U16" s="45">
        <v>3.6666666666666665</v>
      </c>
      <c r="V16" s="46">
        <v>1050</v>
      </c>
      <c r="W16" s="49"/>
    </row>
    <row r="17" spans="1:23" ht="14.25" customHeight="1">
      <c r="A17" s="12">
        <f aca="true" t="shared" si="4" ref="A17:A80">IF(DAY($P17)&lt;&gt;DAY($P16),$P17,"")</f>
      </c>
      <c r="B17" s="13">
        <f t="shared" si="0"/>
        <v>25.5</v>
      </c>
      <c r="C17" s="69">
        <v>2.5</v>
      </c>
      <c r="D17" s="54"/>
      <c r="E17" s="61" t="s">
        <v>65</v>
      </c>
      <c r="F17" s="61" t="s">
        <v>133</v>
      </c>
      <c r="G17" s="17"/>
      <c r="H17" s="18"/>
      <c r="I17" s="19">
        <f t="shared" si="1"/>
        <v>42901.388671875</v>
      </c>
      <c r="J17" s="38">
        <f t="shared" si="2"/>
      </c>
      <c r="K17" s="6">
        <f aca="true" t="shared" si="5" ref="K17:K80">IF($H17="",$K16,$H17)</f>
        <v>19.2</v>
      </c>
      <c r="L17" s="32">
        <v>1</v>
      </c>
      <c r="M17" s="28">
        <f aca="true" t="shared" si="6" ref="M17:M80">IF($G16&gt;0.125,$C17,$C17+$M16)</f>
        <v>25.5</v>
      </c>
      <c r="N17" s="29">
        <f aca="true" t="shared" si="7" ref="N17:N80">$O16+$C17/$K17/24</f>
        <v>42901.388671875</v>
      </c>
      <c r="O17" s="29">
        <f t="shared" si="3"/>
        <v>42901.388671875</v>
      </c>
      <c r="P17" s="31">
        <f aca="true" t="shared" si="8" ref="P17:P80">IF($C17="",$P16,$N17)</f>
        <v>42901.388671875</v>
      </c>
      <c r="Q17" s="31"/>
      <c r="R17" s="44" t="s">
        <v>4</v>
      </c>
      <c r="S17" s="44" t="s">
        <v>1</v>
      </c>
      <c r="T17" s="44" t="s">
        <v>5</v>
      </c>
      <c r="U17" s="45">
        <v>4.833333333333333</v>
      </c>
      <c r="V17" s="46">
        <v>1400</v>
      </c>
      <c r="W17" s="50"/>
    </row>
    <row r="18" spans="1:23" ht="14.25" customHeight="1">
      <c r="A18" s="12">
        <f t="shared" si="4"/>
      </c>
      <c r="B18" s="13">
        <f t="shared" si="0"/>
        <v>29</v>
      </c>
      <c r="C18" s="69">
        <v>3.5</v>
      </c>
      <c r="D18" s="54"/>
      <c r="E18" s="61" t="s">
        <v>66</v>
      </c>
      <c r="F18" s="61" t="s">
        <v>133</v>
      </c>
      <c r="G18" s="17"/>
      <c r="H18" s="18"/>
      <c r="I18" s="19">
        <f t="shared" si="1"/>
        <v>42901.39626736111</v>
      </c>
      <c r="J18" s="38">
        <f t="shared" si="2"/>
      </c>
      <c r="K18" s="6">
        <f t="shared" si="5"/>
        <v>19.2</v>
      </c>
      <c r="L18" s="32"/>
      <c r="M18" s="28">
        <f t="shared" si="6"/>
        <v>29</v>
      </c>
      <c r="N18" s="29">
        <f t="shared" si="7"/>
        <v>42901.39626736111</v>
      </c>
      <c r="O18" s="29">
        <f t="shared" si="3"/>
        <v>42901.39626736111</v>
      </c>
      <c r="P18" s="31">
        <f t="shared" si="8"/>
        <v>42901.39626736111</v>
      </c>
      <c r="Q18" s="31"/>
      <c r="R18" s="44" t="s">
        <v>6</v>
      </c>
      <c r="S18" s="44" t="s">
        <v>5</v>
      </c>
      <c r="T18" s="44" t="s">
        <v>1</v>
      </c>
      <c r="U18" s="45">
        <v>4.833333333333333</v>
      </c>
      <c r="V18" s="46">
        <v>1400</v>
      </c>
      <c r="W18" s="49"/>
    </row>
    <row r="19" spans="1:23" ht="14.25" customHeight="1">
      <c r="A19" s="12">
        <f t="shared" si="4"/>
      </c>
      <c r="B19" s="13">
        <f t="shared" si="0"/>
        <v>41.5</v>
      </c>
      <c r="C19" s="69">
        <v>12.5</v>
      </c>
      <c r="D19" s="54"/>
      <c r="E19" s="61" t="s">
        <v>67</v>
      </c>
      <c r="F19" s="61" t="s">
        <v>133</v>
      </c>
      <c r="G19" s="17"/>
      <c r="H19" s="18"/>
      <c r="I19" s="19">
        <f t="shared" si="1"/>
        <v>42901.42339409722</v>
      </c>
      <c r="J19" s="38">
        <f t="shared" si="2"/>
      </c>
      <c r="K19" s="6">
        <f t="shared" si="5"/>
        <v>19.2</v>
      </c>
      <c r="L19" s="6">
        <v>1</v>
      </c>
      <c r="M19" s="28">
        <f t="shared" si="6"/>
        <v>41.5</v>
      </c>
      <c r="N19" s="29">
        <f t="shared" si="7"/>
        <v>42901.42339409722</v>
      </c>
      <c r="O19" s="29">
        <f t="shared" si="3"/>
        <v>42901.42339409722</v>
      </c>
      <c r="P19" s="31">
        <f t="shared" si="8"/>
        <v>42901.42339409722</v>
      </c>
      <c r="Q19" s="31"/>
      <c r="R19" s="44" t="s">
        <v>7</v>
      </c>
      <c r="S19" s="44" t="s">
        <v>1</v>
      </c>
      <c r="T19" s="44" t="s">
        <v>8</v>
      </c>
      <c r="U19" s="45">
        <v>3.7083333333333335</v>
      </c>
      <c r="V19" s="46">
        <v>1060</v>
      </c>
      <c r="W19" s="49"/>
    </row>
    <row r="20" spans="1:23" ht="14.25" customHeight="1">
      <c r="A20" s="12">
        <f t="shared" si="4"/>
      </c>
      <c r="B20" s="13">
        <f t="shared" si="0"/>
        <v>52</v>
      </c>
      <c r="C20" s="69">
        <v>10.5</v>
      </c>
      <c r="D20" s="60" t="s">
        <v>61</v>
      </c>
      <c r="E20" s="56" t="s">
        <v>68</v>
      </c>
      <c r="F20" s="61" t="s">
        <v>133</v>
      </c>
      <c r="G20" s="17">
        <v>0.010416666666666666</v>
      </c>
      <c r="H20" s="73"/>
      <c r="I20" s="19">
        <f t="shared" si="1"/>
        <v>42901.446180555555</v>
      </c>
      <c r="J20" s="38">
        <f t="shared" si="2"/>
        <v>42901.45659722222</v>
      </c>
      <c r="K20" s="6">
        <f t="shared" si="5"/>
        <v>19.2</v>
      </c>
      <c r="L20" s="6"/>
      <c r="M20" s="28">
        <f t="shared" si="6"/>
        <v>52</v>
      </c>
      <c r="N20" s="29">
        <f t="shared" si="7"/>
        <v>42901.446180555555</v>
      </c>
      <c r="O20" s="29">
        <f t="shared" si="3"/>
        <v>42901.45659722222</v>
      </c>
      <c r="P20" s="31">
        <f t="shared" si="8"/>
        <v>42901.446180555555</v>
      </c>
      <c r="Q20" s="31"/>
      <c r="R20" s="44" t="s">
        <v>9</v>
      </c>
      <c r="S20" s="44" t="s">
        <v>8</v>
      </c>
      <c r="T20" s="44" t="s">
        <v>1</v>
      </c>
      <c r="U20" s="45">
        <v>3.7083333333333335</v>
      </c>
      <c r="V20" s="46">
        <v>1060</v>
      </c>
      <c r="W20" s="49"/>
    </row>
    <row r="21" spans="1:23" ht="14.25" customHeight="1">
      <c r="A21" s="12">
        <f t="shared" si="4"/>
      </c>
      <c r="B21" s="13">
        <f t="shared" si="0"/>
        <v>63</v>
      </c>
      <c r="C21" s="69">
        <v>11</v>
      </c>
      <c r="D21" s="54"/>
      <c r="E21" s="61" t="s">
        <v>69</v>
      </c>
      <c r="F21" s="61" t="s">
        <v>133</v>
      </c>
      <c r="G21" s="17"/>
      <c r="H21" s="18"/>
      <c r="I21" s="19">
        <f t="shared" si="1"/>
        <v>42901.48046875</v>
      </c>
      <c r="J21" s="38">
        <f t="shared" si="2"/>
      </c>
      <c r="K21" s="6">
        <f t="shared" si="5"/>
        <v>19.2</v>
      </c>
      <c r="L21" s="32">
        <v>1</v>
      </c>
      <c r="M21" s="28">
        <f t="shared" si="6"/>
        <v>63</v>
      </c>
      <c r="N21" s="29">
        <f t="shared" si="7"/>
        <v>42901.48046875</v>
      </c>
      <c r="O21" s="29">
        <f t="shared" si="3"/>
        <v>42901.48046875</v>
      </c>
      <c r="P21" s="31">
        <f t="shared" si="8"/>
        <v>42901.48046875</v>
      </c>
      <c r="Q21" s="31"/>
      <c r="R21" s="44" t="s">
        <v>10</v>
      </c>
      <c r="S21" s="44" t="s">
        <v>11</v>
      </c>
      <c r="T21" s="44" t="s">
        <v>5</v>
      </c>
      <c r="U21" s="45">
        <v>4.166666666666667</v>
      </c>
      <c r="V21" s="46">
        <v>1190</v>
      </c>
      <c r="W21" s="49"/>
    </row>
    <row r="22" spans="1:23" ht="14.25" customHeight="1">
      <c r="A22" s="12">
        <f t="shared" si="4"/>
      </c>
      <c r="B22" s="13">
        <f t="shared" si="0"/>
        <v>72</v>
      </c>
      <c r="C22" s="69">
        <v>9</v>
      </c>
      <c r="D22" s="54"/>
      <c r="E22" s="61" t="s">
        <v>70</v>
      </c>
      <c r="F22" s="61" t="s">
        <v>134</v>
      </c>
      <c r="G22" s="17"/>
      <c r="H22" s="18"/>
      <c r="I22" s="19">
        <f t="shared" si="1"/>
        <v>42901.5</v>
      </c>
      <c r="J22" s="38">
        <f t="shared" si="2"/>
      </c>
      <c r="K22" s="6">
        <f t="shared" si="5"/>
        <v>19.2</v>
      </c>
      <c r="L22" s="32"/>
      <c r="M22" s="28">
        <f t="shared" si="6"/>
        <v>72</v>
      </c>
      <c r="N22" s="29">
        <f t="shared" si="7"/>
        <v>42901.5</v>
      </c>
      <c r="O22" s="29">
        <f t="shared" si="3"/>
        <v>42901.5</v>
      </c>
      <c r="P22" s="31">
        <f t="shared" si="8"/>
        <v>42901.5</v>
      </c>
      <c r="Q22" s="31"/>
      <c r="R22" s="44" t="s">
        <v>12</v>
      </c>
      <c r="S22" s="44" t="s">
        <v>5</v>
      </c>
      <c r="T22" s="44" t="s">
        <v>11</v>
      </c>
      <c r="U22" s="45">
        <v>4.166666666666667</v>
      </c>
      <c r="V22" s="46">
        <v>1190</v>
      </c>
      <c r="W22" s="49"/>
    </row>
    <row r="23" spans="1:23" ht="14.25" customHeight="1">
      <c r="A23" s="12">
        <f t="shared" si="4"/>
      </c>
      <c r="B23" s="13">
        <f t="shared" si="0"/>
        <v>86</v>
      </c>
      <c r="C23" s="69">
        <v>14</v>
      </c>
      <c r="D23" s="54"/>
      <c r="E23" s="61" t="s">
        <v>71</v>
      </c>
      <c r="F23" s="61" t="s">
        <v>134</v>
      </c>
      <c r="G23" s="17"/>
      <c r="H23" s="18"/>
      <c r="I23" s="19">
        <f t="shared" si="1"/>
        <v>42901.530381944445</v>
      </c>
      <c r="J23" s="38">
        <f t="shared" si="2"/>
      </c>
      <c r="K23" s="6">
        <f t="shared" si="5"/>
        <v>19.2</v>
      </c>
      <c r="L23" s="32">
        <v>1</v>
      </c>
      <c r="M23" s="28">
        <f t="shared" si="6"/>
        <v>86</v>
      </c>
      <c r="N23" s="29">
        <f t="shared" si="7"/>
        <v>42901.530381944445</v>
      </c>
      <c r="O23" s="29">
        <f t="shared" si="3"/>
        <v>42901.530381944445</v>
      </c>
      <c r="P23" s="31">
        <f t="shared" si="8"/>
        <v>42901.530381944445</v>
      </c>
      <c r="Q23" s="31"/>
      <c r="R23" s="44" t="s">
        <v>13</v>
      </c>
      <c r="S23" s="44" t="s">
        <v>11</v>
      </c>
      <c r="T23" s="44" t="s">
        <v>8</v>
      </c>
      <c r="U23" s="45">
        <v>4.166666666666667</v>
      </c>
      <c r="V23" s="46">
        <v>1190</v>
      </c>
      <c r="W23" s="49"/>
    </row>
    <row r="24" spans="1:23" ht="14.25" customHeight="1">
      <c r="A24" s="12">
        <f t="shared" si="4"/>
      </c>
      <c r="B24" s="13">
        <f t="shared" si="0"/>
        <v>95</v>
      </c>
      <c r="C24" s="69">
        <v>9</v>
      </c>
      <c r="D24" s="54"/>
      <c r="E24" s="61" t="s">
        <v>72</v>
      </c>
      <c r="F24" s="61" t="s">
        <v>135</v>
      </c>
      <c r="G24" s="17"/>
      <c r="H24" s="18"/>
      <c r="I24" s="19">
        <f t="shared" si="1"/>
        <v>42901.549913194445</v>
      </c>
      <c r="J24" s="38">
        <f t="shared" si="2"/>
      </c>
      <c r="K24" s="6">
        <f t="shared" si="5"/>
        <v>19.2</v>
      </c>
      <c r="L24" s="32"/>
      <c r="M24" s="28">
        <f t="shared" si="6"/>
        <v>95</v>
      </c>
      <c r="N24" s="29">
        <f t="shared" si="7"/>
        <v>42901.549913194445</v>
      </c>
      <c r="O24" s="29">
        <f t="shared" si="3"/>
        <v>42901.549913194445</v>
      </c>
      <c r="P24" s="31">
        <f t="shared" si="8"/>
        <v>42901.549913194445</v>
      </c>
      <c r="Q24" s="31"/>
      <c r="R24" s="44" t="s">
        <v>14</v>
      </c>
      <c r="S24" s="44" t="s">
        <v>8</v>
      </c>
      <c r="T24" s="44" t="s">
        <v>11</v>
      </c>
      <c r="U24" s="45">
        <v>4.166666666666667</v>
      </c>
      <c r="V24" s="46">
        <v>1190</v>
      </c>
      <c r="W24" s="49"/>
    </row>
    <row r="25" spans="1:23" ht="14.25" customHeight="1">
      <c r="A25" s="12">
        <f t="shared" si="4"/>
      </c>
      <c r="B25" s="13">
        <f t="shared" si="0"/>
        <v>107</v>
      </c>
      <c r="C25" s="69">
        <v>12</v>
      </c>
      <c r="D25" s="54"/>
      <c r="E25" s="61" t="s">
        <v>73</v>
      </c>
      <c r="F25" s="61" t="s">
        <v>136</v>
      </c>
      <c r="G25" s="17"/>
      <c r="H25" s="18"/>
      <c r="I25" s="19">
        <f t="shared" si="1"/>
        <v>42901.57595486111</v>
      </c>
      <c r="J25" s="38">
        <f t="shared" si="2"/>
      </c>
      <c r="K25" s="6">
        <f t="shared" si="5"/>
        <v>19.2</v>
      </c>
      <c r="L25" s="6">
        <v>1</v>
      </c>
      <c r="M25" s="28">
        <f t="shared" si="6"/>
        <v>107</v>
      </c>
      <c r="N25" s="29">
        <f t="shared" si="7"/>
        <v>42901.57595486111</v>
      </c>
      <c r="O25" s="29">
        <f t="shared" si="3"/>
        <v>42901.57595486111</v>
      </c>
      <c r="P25" s="31">
        <f t="shared" si="8"/>
        <v>42901.57595486111</v>
      </c>
      <c r="Q25" s="31"/>
      <c r="R25" s="44" t="s">
        <v>15</v>
      </c>
      <c r="S25" s="44" t="s">
        <v>11</v>
      </c>
      <c r="T25" s="44" t="s">
        <v>16</v>
      </c>
      <c r="U25" s="45">
        <v>3.6666666666666665</v>
      </c>
      <c r="V25" s="46">
        <v>1050</v>
      </c>
      <c r="W25" s="49"/>
    </row>
    <row r="26" spans="1:23" ht="14.25" customHeight="1">
      <c r="A26" s="12">
        <f t="shared" si="4"/>
      </c>
      <c r="B26" s="13">
        <f t="shared" si="0"/>
        <v>129</v>
      </c>
      <c r="C26" s="69">
        <v>22</v>
      </c>
      <c r="D26" s="54"/>
      <c r="E26" s="61" t="s">
        <v>74</v>
      </c>
      <c r="F26" s="61" t="s">
        <v>181</v>
      </c>
      <c r="G26" s="17"/>
      <c r="H26" s="18"/>
      <c r="I26" s="19">
        <f t="shared" si="1"/>
        <v>42901.623697916664</v>
      </c>
      <c r="J26" s="38">
        <f t="shared" si="2"/>
      </c>
      <c r="K26" s="6">
        <f t="shared" si="5"/>
        <v>19.2</v>
      </c>
      <c r="L26" s="6"/>
      <c r="M26" s="28">
        <f t="shared" si="6"/>
        <v>129</v>
      </c>
      <c r="N26" s="29">
        <f t="shared" si="7"/>
        <v>42901.623697916664</v>
      </c>
      <c r="O26" s="29">
        <f t="shared" si="3"/>
        <v>42901.623697916664</v>
      </c>
      <c r="P26" s="31">
        <f t="shared" si="8"/>
        <v>42901.623697916664</v>
      </c>
      <c r="Q26" s="31"/>
      <c r="R26" s="44" t="s">
        <v>17</v>
      </c>
      <c r="S26" s="44" t="s">
        <v>16</v>
      </c>
      <c r="T26" s="44" t="s">
        <v>11</v>
      </c>
      <c r="U26" s="45">
        <v>3.6666666666666665</v>
      </c>
      <c r="V26" s="46">
        <v>1050</v>
      </c>
      <c r="W26" s="49"/>
    </row>
    <row r="27" spans="1:23" ht="14.25" customHeight="1">
      <c r="A27" s="12">
        <f t="shared" si="4"/>
      </c>
      <c r="B27" s="13">
        <f t="shared" si="0"/>
        <v>137</v>
      </c>
      <c r="C27" s="70">
        <v>8</v>
      </c>
      <c r="D27" s="54"/>
      <c r="E27" s="62" t="s">
        <v>75</v>
      </c>
      <c r="F27" s="62" t="s">
        <v>137</v>
      </c>
      <c r="G27" s="17"/>
      <c r="H27" s="18"/>
      <c r="I27" s="19">
        <f t="shared" si="1"/>
        <v>42901.641059027774</v>
      </c>
      <c r="J27" s="38">
        <f t="shared" si="2"/>
      </c>
      <c r="K27" s="6">
        <f t="shared" si="5"/>
        <v>19.2</v>
      </c>
      <c r="L27" s="32">
        <v>1</v>
      </c>
      <c r="M27" s="28">
        <f t="shared" si="6"/>
        <v>137</v>
      </c>
      <c r="N27" s="29">
        <f t="shared" si="7"/>
        <v>42901.641059027774</v>
      </c>
      <c r="O27" s="29">
        <f t="shared" si="3"/>
        <v>42901.641059027774</v>
      </c>
      <c r="P27" s="31">
        <f t="shared" si="8"/>
        <v>42901.641059027774</v>
      </c>
      <c r="Q27" s="31"/>
      <c r="R27" s="44" t="s">
        <v>18</v>
      </c>
      <c r="S27" s="44" t="s">
        <v>2</v>
      </c>
      <c r="T27" s="44" t="s">
        <v>8</v>
      </c>
      <c r="U27" s="45">
        <v>3.25</v>
      </c>
      <c r="V27" s="46">
        <v>940</v>
      </c>
      <c r="W27" s="49"/>
    </row>
    <row r="28" spans="1:23" ht="14.25" customHeight="1">
      <c r="A28" s="12">
        <f t="shared" si="4"/>
      </c>
      <c r="B28" s="13">
        <f t="shared" si="0"/>
        <v>155</v>
      </c>
      <c r="C28" s="70">
        <v>18</v>
      </c>
      <c r="D28" s="54"/>
      <c r="E28" s="62" t="s">
        <v>76</v>
      </c>
      <c r="F28" s="62" t="s">
        <v>138</v>
      </c>
      <c r="G28" s="17"/>
      <c r="H28" s="18"/>
      <c r="I28" s="19">
        <f t="shared" si="1"/>
        <v>42901.680121527774</v>
      </c>
      <c r="J28" s="38">
        <f t="shared" si="2"/>
      </c>
      <c r="K28" s="6">
        <f t="shared" si="5"/>
        <v>19.2</v>
      </c>
      <c r="L28" s="32"/>
      <c r="M28" s="28">
        <f t="shared" si="6"/>
        <v>155</v>
      </c>
      <c r="N28" s="29">
        <f t="shared" si="7"/>
        <v>42901.680121527774</v>
      </c>
      <c r="O28" s="29">
        <f t="shared" si="3"/>
        <v>42901.680121527774</v>
      </c>
      <c r="P28" s="31">
        <f t="shared" si="8"/>
        <v>42901.680121527774</v>
      </c>
      <c r="Q28" s="31"/>
      <c r="R28" s="44" t="s">
        <v>19</v>
      </c>
      <c r="S28" s="44" t="s">
        <v>8</v>
      </c>
      <c r="T28" s="44" t="s">
        <v>2</v>
      </c>
      <c r="U28" s="45">
        <v>3.25</v>
      </c>
      <c r="V28" s="46">
        <v>940</v>
      </c>
      <c r="W28" s="49"/>
    </row>
    <row r="29" spans="1:23" ht="14.25" customHeight="1">
      <c r="A29" s="12">
        <f t="shared" si="4"/>
      </c>
      <c r="B29" s="13">
        <f t="shared" si="0"/>
        <v>168</v>
      </c>
      <c r="C29" s="70">
        <v>13</v>
      </c>
      <c r="D29" s="54" t="s">
        <v>62</v>
      </c>
      <c r="E29" s="57" t="s">
        <v>77</v>
      </c>
      <c r="F29" s="62" t="s">
        <v>139</v>
      </c>
      <c r="G29" s="17">
        <v>0.020833333333333332</v>
      </c>
      <c r="H29" s="18"/>
      <c r="I29" s="19">
        <f t="shared" si="1"/>
        <v>42901.70833333333</v>
      </c>
      <c r="J29" s="38">
        <f t="shared" si="2"/>
        <v>42901.729166666664</v>
      </c>
      <c r="K29" s="6">
        <f t="shared" si="5"/>
        <v>19.2</v>
      </c>
      <c r="L29" s="32">
        <v>1</v>
      </c>
      <c r="M29" s="28">
        <f t="shared" si="6"/>
        <v>168</v>
      </c>
      <c r="N29" s="29">
        <f t="shared" si="7"/>
        <v>42901.70833333333</v>
      </c>
      <c r="O29" s="29">
        <f t="shared" si="3"/>
        <v>42901.729166666664</v>
      </c>
      <c r="P29" s="31">
        <f t="shared" si="8"/>
        <v>42901.70833333333</v>
      </c>
      <c r="Q29" s="31"/>
      <c r="R29" s="44" t="s">
        <v>20</v>
      </c>
      <c r="S29" s="44" t="s">
        <v>2</v>
      </c>
      <c r="T29" s="44" t="s">
        <v>16</v>
      </c>
      <c r="U29" s="45">
        <v>4.125</v>
      </c>
      <c r="V29" s="46">
        <v>1170</v>
      </c>
      <c r="W29" s="49"/>
    </row>
    <row r="30" spans="1:23" ht="14.25" customHeight="1">
      <c r="A30" s="12">
        <f t="shared" si="4"/>
      </c>
      <c r="B30" s="13">
        <f t="shared" si="0"/>
        <v>196</v>
      </c>
      <c r="C30" s="70">
        <v>28</v>
      </c>
      <c r="D30" s="54"/>
      <c r="E30" s="62" t="s">
        <v>78</v>
      </c>
      <c r="F30" s="62" t="s">
        <v>139</v>
      </c>
      <c r="G30" s="17"/>
      <c r="H30" s="18"/>
      <c r="I30" s="19">
        <f t="shared" si="1"/>
        <v>42901.789930555555</v>
      </c>
      <c r="J30" s="38">
        <f t="shared" si="2"/>
      </c>
      <c r="K30" s="6">
        <f t="shared" si="5"/>
        <v>19.2</v>
      </c>
      <c r="L30" s="32"/>
      <c r="M30" s="28">
        <f t="shared" si="6"/>
        <v>196</v>
      </c>
      <c r="N30" s="29">
        <f t="shared" si="7"/>
        <v>42901.789930555555</v>
      </c>
      <c r="O30" s="29">
        <f t="shared" si="3"/>
        <v>42901.789930555555</v>
      </c>
      <c r="P30" s="31">
        <f t="shared" si="8"/>
        <v>42901.789930555555</v>
      </c>
      <c r="Q30" s="31"/>
      <c r="R30" s="44" t="s">
        <v>21</v>
      </c>
      <c r="S30" s="44" t="s">
        <v>16</v>
      </c>
      <c r="T30" s="44" t="s">
        <v>2</v>
      </c>
      <c r="U30" s="45">
        <v>4.125</v>
      </c>
      <c r="V30" s="46">
        <v>1170</v>
      </c>
      <c r="W30" s="49"/>
    </row>
    <row r="31" spans="1:23" ht="14.25" customHeight="1">
      <c r="A31" s="12">
        <f t="shared" si="4"/>
      </c>
      <c r="B31" s="13">
        <f t="shared" si="0"/>
        <v>221</v>
      </c>
      <c r="C31" s="70">
        <v>25</v>
      </c>
      <c r="D31" s="54"/>
      <c r="E31" s="62" t="s">
        <v>79</v>
      </c>
      <c r="F31" s="62" t="s">
        <v>140</v>
      </c>
      <c r="G31" s="17"/>
      <c r="H31" s="18"/>
      <c r="I31" s="19">
        <f t="shared" si="1"/>
        <v>42901.844184027774</v>
      </c>
      <c r="J31" s="38">
        <f t="shared" si="2"/>
      </c>
      <c r="K31" s="6">
        <f t="shared" si="5"/>
        <v>19.2</v>
      </c>
      <c r="L31" s="6">
        <v>1</v>
      </c>
      <c r="M31" s="28">
        <f t="shared" si="6"/>
        <v>221</v>
      </c>
      <c r="N31" s="29">
        <f t="shared" si="7"/>
        <v>42901.844184027774</v>
      </c>
      <c r="O31" s="29">
        <f t="shared" si="3"/>
        <v>42901.844184027774</v>
      </c>
      <c r="P31" s="31">
        <f t="shared" si="8"/>
        <v>42901.844184027774</v>
      </c>
      <c r="Q31" s="31"/>
      <c r="R31" s="44" t="s">
        <v>22</v>
      </c>
      <c r="S31" s="44" t="s">
        <v>16</v>
      </c>
      <c r="T31" s="44" t="s">
        <v>5</v>
      </c>
      <c r="U31" s="45">
        <v>3.25</v>
      </c>
      <c r="V31" s="46">
        <v>940</v>
      </c>
      <c r="W31" s="49"/>
    </row>
    <row r="32" spans="1:23" ht="14.25" customHeight="1">
      <c r="A32" s="12">
        <f t="shared" si="4"/>
      </c>
      <c r="B32" s="13">
        <f t="shared" si="0"/>
        <v>236</v>
      </c>
      <c r="C32" s="70">
        <v>15</v>
      </c>
      <c r="D32" s="54"/>
      <c r="E32" s="62" t="s">
        <v>80</v>
      </c>
      <c r="F32" s="62" t="s">
        <v>141</v>
      </c>
      <c r="G32" s="17"/>
      <c r="H32" s="18"/>
      <c r="I32" s="19">
        <f t="shared" si="1"/>
        <v>42901.87673611111</v>
      </c>
      <c r="J32" s="38">
        <f t="shared" si="2"/>
      </c>
      <c r="K32" s="6">
        <f t="shared" si="5"/>
        <v>19.2</v>
      </c>
      <c r="L32" s="6"/>
      <c r="M32" s="28">
        <f t="shared" si="6"/>
        <v>236</v>
      </c>
      <c r="N32" s="29">
        <f t="shared" si="7"/>
        <v>42901.87673611111</v>
      </c>
      <c r="O32" s="29">
        <f t="shared" si="3"/>
        <v>42901.87673611111</v>
      </c>
      <c r="P32" s="31">
        <f t="shared" si="8"/>
        <v>42901.87673611111</v>
      </c>
      <c r="Q32" s="31"/>
      <c r="R32" s="44" t="s">
        <v>23</v>
      </c>
      <c r="S32" s="44" t="s">
        <v>5</v>
      </c>
      <c r="T32" s="44" t="s">
        <v>16</v>
      </c>
      <c r="U32" s="45">
        <v>3.25</v>
      </c>
      <c r="V32" s="46">
        <v>940</v>
      </c>
      <c r="W32" s="49"/>
    </row>
    <row r="33" spans="1:23" ht="14.25" customHeight="1">
      <c r="A33" s="12">
        <f t="shared" si="4"/>
      </c>
      <c r="B33" s="13">
        <f t="shared" si="0"/>
        <v>269</v>
      </c>
      <c r="C33" s="70">
        <v>33</v>
      </c>
      <c r="D33" s="54"/>
      <c r="E33" s="62" t="s">
        <v>81</v>
      </c>
      <c r="F33" s="62" t="s">
        <v>142</v>
      </c>
      <c r="G33" s="17"/>
      <c r="H33" s="18"/>
      <c r="I33" s="19">
        <f t="shared" si="1"/>
        <v>42901.948350694445</v>
      </c>
      <c r="J33" s="38">
        <f t="shared" si="2"/>
      </c>
      <c r="K33" s="6">
        <f t="shared" si="5"/>
        <v>19.2</v>
      </c>
      <c r="L33" s="32">
        <v>1</v>
      </c>
      <c r="M33" s="28">
        <f t="shared" si="6"/>
        <v>269</v>
      </c>
      <c r="N33" s="29">
        <f t="shared" si="7"/>
        <v>42901.948350694445</v>
      </c>
      <c r="O33" s="29">
        <f t="shared" si="3"/>
        <v>42901.948350694445</v>
      </c>
      <c r="P33" s="31">
        <f t="shared" si="8"/>
        <v>42901.948350694445</v>
      </c>
      <c r="Q33" s="31"/>
      <c r="R33" s="47" t="s">
        <v>38</v>
      </c>
      <c r="S33" s="47" t="s">
        <v>11</v>
      </c>
      <c r="T33" s="47" t="s">
        <v>39</v>
      </c>
      <c r="U33" s="45">
        <v>6.25</v>
      </c>
      <c r="V33" s="48">
        <v>1075</v>
      </c>
      <c r="W33" s="51"/>
    </row>
    <row r="34" spans="1:23" ht="14.25" customHeight="1">
      <c r="A34" s="12">
        <f t="shared" si="4"/>
        <v>42902.004774305555</v>
      </c>
      <c r="B34" s="13">
        <f t="shared" si="0"/>
        <v>295</v>
      </c>
      <c r="C34" s="70">
        <v>26</v>
      </c>
      <c r="D34" s="68" t="s">
        <v>62</v>
      </c>
      <c r="E34" s="65" t="s">
        <v>182</v>
      </c>
      <c r="F34" s="75" t="s">
        <v>184</v>
      </c>
      <c r="G34" s="17">
        <v>0.24583333333333335</v>
      </c>
      <c r="H34" s="18"/>
      <c r="I34" s="19">
        <f t="shared" si="1"/>
        <v>42902.004774305555</v>
      </c>
      <c r="J34" s="38">
        <f t="shared" si="2"/>
        <v>42902.25060763889</v>
      </c>
      <c r="K34" s="6">
        <f t="shared" si="5"/>
        <v>19.2</v>
      </c>
      <c r="L34" s="32"/>
      <c r="M34" s="28">
        <f t="shared" si="6"/>
        <v>295</v>
      </c>
      <c r="N34" s="29">
        <f t="shared" si="7"/>
        <v>42902.004774305555</v>
      </c>
      <c r="O34" s="29">
        <f t="shared" si="3"/>
        <v>42902.25060763889</v>
      </c>
      <c r="P34" s="31">
        <f t="shared" si="8"/>
        <v>42902.004774305555</v>
      </c>
      <c r="Q34" s="31"/>
      <c r="R34" s="47" t="s">
        <v>40</v>
      </c>
      <c r="S34" s="47" t="s">
        <v>39</v>
      </c>
      <c r="T34" s="47" t="s">
        <v>11</v>
      </c>
      <c r="U34" s="45">
        <v>6.25</v>
      </c>
      <c r="V34" s="48">
        <v>1075</v>
      </c>
      <c r="W34" s="51"/>
    </row>
    <row r="35" spans="1:23" ht="14.25" customHeight="1">
      <c r="A35" s="12">
        <f t="shared" si="4"/>
      </c>
      <c r="B35" s="13">
        <f t="shared" si="0"/>
        <v>3</v>
      </c>
      <c r="C35" s="70">
        <v>3</v>
      </c>
      <c r="D35" s="54"/>
      <c r="E35" s="62" t="s">
        <v>82</v>
      </c>
      <c r="F35" s="62" t="s">
        <v>143</v>
      </c>
      <c r="G35" s="17"/>
      <c r="H35" s="18"/>
      <c r="I35" s="19">
        <f t="shared" si="1"/>
        <v>42902.25711805555</v>
      </c>
      <c r="J35" s="38">
        <f t="shared" si="2"/>
      </c>
      <c r="K35" s="6">
        <f t="shared" si="5"/>
        <v>19.2</v>
      </c>
      <c r="L35" s="32">
        <v>1</v>
      </c>
      <c r="M35" s="28">
        <f t="shared" si="6"/>
        <v>3</v>
      </c>
      <c r="N35" s="29">
        <f t="shared" si="7"/>
        <v>42902.25711805555</v>
      </c>
      <c r="O35" s="29">
        <f t="shared" si="3"/>
        <v>42902.25711805555</v>
      </c>
      <c r="P35" s="31">
        <f t="shared" si="8"/>
        <v>42902.25711805555</v>
      </c>
      <c r="Q35" s="31"/>
      <c r="R35" s="47" t="s">
        <v>41</v>
      </c>
      <c r="S35" s="47" t="s">
        <v>2</v>
      </c>
      <c r="T35" s="47" t="s">
        <v>42</v>
      </c>
      <c r="U35" s="45">
        <v>6.25</v>
      </c>
      <c r="V35" s="48">
        <v>1150</v>
      </c>
      <c r="W35" s="51"/>
    </row>
    <row r="36" spans="1:23" ht="14.25" customHeight="1">
      <c r="A36" s="12">
        <f t="shared" si="4"/>
      </c>
      <c r="B36" s="13">
        <f t="shared" si="0"/>
        <v>44</v>
      </c>
      <c r="C36" s="70">
        <v>41</v>
      </c>
      <c r="D36" s="54"/>
      <c r="E36" s="62" t="s">
        <v>83</v>
      </c>
      <c r="F36" s="62" t="s">
        <v>144</v>
      </c>
      <c r="G36" s="17"/>
      <c r="H36" s="18"/>
      <c r="I36" s="19">
        <f t="shared" si="1"/>
        <v>42902.34609375</v>
      </c>
      <c r="J36" s="38">
        <f t="shared" si="2"/>
      </c>
      <c r="K36" s="6">
        <f t="shared" si="5"/>
        <v>19.2</v>
      </c>
      <c r="L36" s="32"/>
      <c r="M36" s="28">
        <f t="shared" si="6"/>
        <v>44</v>
      </c>
      <c r="N36" s="29">
        <f t="shared" si="7"/>
        <v>42902.34609375</v>
      </c>
      <c r="O36" s="29">
        <f t="shared" si="3"/>
        <v>42902.34609375</v>
      </c>
      <c r="P36" s="31">
        <f t="shared" si="8"/>
        <v>42902.34609375</v>
      </c>
      <c r="Q36" s="31"/>
      <c r="R36" s="47" t="s">
        <v>45</v>
      </c>
      <c r="S36" s="47" t="s">
        <v>42</v>
      </c>
      <c r="T36" s="47" t="s">
        <v>2</v>
      </c>
      <c r="U36" s="45">
        <v>6.25</v>
      </c>
      <c r="V36" s="48">
        <v>1150</v>
      </c>
      <c r="W36" s="51"/>
    </row>
    <row r="37" spans="1:23" ht="14.25" customHeight="1">
      <c r="A37" s="12">
        <f t="shared" si="4"/>
      </c>
      <c r="B37" s="13">
        <f t="shared" si="0"/>
        <v>77</v>
      </c>
      <c r="C37" s="70">
        <v>33</v>
      </c>
      <c r="D37" s="54" t="s">
        <v>62</v>
      </c>
      <c r="E37" s="57" t="s">
        <v>84</v>
      </c>
      <c r="F37" s="62" t="s">
        <v>145</v>
      </c>
      <c r="G37" s="17">
        <v>0.020833333333333332</v>
      </c>
      <c r="H37" s="18"/>
      <c r="I37" s="19">
        <f t="shared" si="1"/>
        <v>42902.417708333334</v>
      </c>
      <c r="J37" s="38">
        <f t="shared" si="2"/>
        <v>42902.43854166667</v>
      </c>
      <c r="K37" s="6">
        <f t="shared" si="5"/>
        <v>19.2</v>
      </c>
      <c r="L37" s="6">
        <v>1</v>
      </c>
      <c r="M37" s="28">
        <f t="shared" si="6"/>
        <v>77</v>
      </c>
      <c r="N37" s="29">
        <f t="shared" si="7"/>
        <v>42902.417708333334</v>
      </c>
      <c r="O37" s="29">
        <f t="shared" si="3"/>
        <v>42902.43854166667</v>
      </c>
      <c r="P37" s="31">
        <f t="shared" si="8"/>
        <v>42902.417708333334</v>
      </c>
      <c r="Q37" s="31"/>
      <c r="R37" s="47" t="s">
        <v>43</v>
      </c>
      <c r="S37" s="47" t="s">
        <v>5</v>
      </c>
      <c r="T37" s="47" t="s">
        <v>44</v>
      </c>
      <c r="U37" s="45">
        <v>6.333333333333333</v>
      </c>
      <c r="V37" s="48">
        <v>1190</v>
      </c>
      <c r="W37" s="51"/>
    </row>
    <row r="38" spans="1:23" ht="14.25" customHeight="1">
      <c r="A38" s="12">
        <f t="shared" si="4"/>
      </c>
      <c r="B38" s="13">
        <f t="shared" si="0"/>
        <v>141</v>
      </c>
      <c r="C38" s="70">
        <v>64</v>
      </c>
      <c r="D38" s="54"/>
      <c r="E38" s="62" t="s">
        <v>85</v>
      </c>
      <c r="F38" s="62" t="s">
        <v>146</v>
      </c>
      <c r="G38" s="17"/>
      <c r="H38" s="18"/>
      <c r="I38" s="19">
        <f t="shared" si="1"/>
        <v>42902.57743055556</v>
      </c>
      <c r="J38" s="38">
        <f t="shared" si="2"/>
      </c>
      <c r="K38" s="6">
        <f t="shared" si="5"/>
        <v>19.2</v>
      </c>
      <c r="L38" s="6"/>
      <c r="M38" s="28">
        <f t="shared" si="6"/>
        <v>141</v>
      </c>
      <c r="N38" s="29">
        <f t="shared" si="7"/>
        <v>42902.57743055556</v>
      </c>
      <c r="O38" s="29">
        <f t="shared" si="3"/>
        <v>42902.57743055556</v>
      </c>
      <c r="P38" s="31">
        <f t="shared" si="8"/>
        <v>42902.57743055556</v>
      </c>
      <c r="Q38" s="31"/>
      <c r="R38" s="47" t="s">
        <v>46</v>
      </c>
      <c r="S38" s="47" t="s">
        <v>44</v>
      </c>
      <c r="T38" s="47" t="s">
        <v>5</v>
      </c>
      <c r="U38" s="45">
        <v>6.333333333333333</v>
      </c>
      <c r="V38" s="48">
        <v>1190</v>
      </c>
      <c r="W38" s="51"/>
    </row>
    <row r="39" spans="1:23" ht="14.25" customHeight="1">
      <c r="A39" s="12">
        <f t="shared" si="4"/>
      </c>
      <c r="B39" s="13">
        <f t="shared" si="0"/>
        <v>172</v>
      </c>
      <c r="C39" s="71">
        <v>31</v>
      </c>
      <c r="D39" s="54"/>
      <c r="E39" s="63" t="s">
        <v>86</v>
      </c>
      <c r="F39" s="63" t="s">
        <v>147</v>
      </c>
      <c r="G39" s="17"/>
      <c r="H39" s="18"/>
      <c r="I39" s="19">
        <f t="shared" si="1"/>
        <v>42902.644704861115</v>
      </c>
      <c r="J39" s="38">
        <f t="shared" si="2"/>
      </c>
      <c r="K39" s="6">
        <f t="shared" si="5"/>
        <v>19.2</v>
      </c>
      <c r="L39" s="32">
        <v>1</v>
      </c>
      <c r="M39" s="28">
        <f t="shared" si="6"/>
        <v>172</v>
      </c>
      <c r="N39" s="29">
        <f t="shared" si="7"/>
        <v>42902.644704861115</v>
      </c>
      <c r="O39" s="29">
        <f t="shared" si="3"/>
        <v>42902.644704861115</v>
      </c>
      <c r="P39" s="31">
        <f t="shared" si="8"/>
        <v>42902.644704861115</v>
      </c>
      <c r="Q39" s="31"/>
      <c r="R39" s="47" t="s">
        <v>47</v>
      </c>
      <c r="S39" s="47" t="s">
        <v>8</v>
      </c>
      <c r="T39" s="47" t="s">
        <v>48</v>
      </c>
      <c r="U39" s="45">
        <v>7.125</v>
      </c>
      <c r="V39" s="48">
        <v>1265</v>
      </c>
      <c r="W39" s="51"/>
    </row>
    <row r="40" spans="1:23" ht="14.25" customHeight="1">
      <c r="A40" s="12">
        <f t="shared" si="4"/>
      </c>
      <c r="B40" s="13">
        <f t="shared" si="0"/>
        <v>183</v>
      </c>
      <c r="C40" s="71">
        <v>11</v>
      </c>
      <c r="D40" s="54" t="s">
        <v>62</v>
      </c>
      <c r="E40" s="63" t="s">
        <v>87</v>
      </c>
      <c r="F40" s="63" t="s">
        <v>148</v>
      </c>
      <c r="G40" s="17">
        <v>0.020833333333333332</v>
      </c>
      <c r="H40" s="18"/>
      <c r="I40" s="19">
        <f t="shared" si="1"/>
        <v>42902.668576388896</v>
      </c>
      <c r="J40" s="38">
        <f t="shared" si="2"/>
        <v>42902.68940972223</v>
      </c>
      <c r="K40" s="6">
        <f t="shared" si="5"/>
        <v>19.2</v>
      </c>
      <c r="L40" s="32"/>
      <c r="M40" s="28">
        <f t="shared" si="6"/>
        <v>183</v>
      </c>
      <c r="N40" s="29">
        <f t="shared" si="7"/>
        <v>42902.668576388896</v>
      </c>
      <c r="O40" s="29">
        <f t="shared" si="3"/>
        <v>42902.68940972223</v>
      </c>
      <c r="P40" s="31">
        <f t="shared" si="8"/>
        <v>42902.668576388896</v>
      </c>
      <c r="Q40" s="31"/>
      <c r="R40" s="47" t="s">
        <v>49</v>
      </c>
      <c r="S40" s="47" t="s">
        <v>48</v>
      </c>
      <c r="T40" s="47" t="s">
        <v>8</v>
      </c>
      <c r="U40" s="45">
        <v>7.125</v>
      </c>
      <c r="V40" s="48">
        <v>1265</v>
      </c>
      <c r="W40" s="51"/>
    </row>
    <row r="41" spans="1:23" ht="14.25" customHeight="1">
      <c r="A41" s="12">
        <f t="shared" si="4"/>
      </c>
      <c r="B41" s="13">
        <f t="shared" si="0"/>
        <v>202</v>
      </c>
      <c r="C41" s="71">
        <v>19</v>
      </c>
      <c r="D41" s="54"/>
      <c r="E41" s="63" t="s">
        <v>88</v>
      </c>
      <c r="F41" s="63" t="s">
        <v>149</v>
      </c>
      <c r="G41" s="17"/>
      <c r="H41" s="18"/>
      <c r="I41" s="19">
        <f t="shared" si="1"/>
        <v>42902.73064236112</v>
      </c>
      <c r="J41" s="38">
        <f t="shared" si="2"/>
      </c>
      <c r="K41" s="6">
        <f t="shared" si="5"/>
        <v>19.2</v>
      </c>
      <c r="L41" s="32">
        <v>1</v>
      </c>
      <c r="M41" s="28">
        <f t="shared" si="6"/>
        <v>202</v>
      </c>
      <c r="N41" s="29">
        <f t="shared" si="7"/>
        <v>42902.73064236112</v>
      </c>
      <c r="O41" s="29">
        <f t="shared" si="3"/>
        <v>42902.73064236112</v>
      </c>
      <c r="P41" s="31">
        <f t="shared" si="8"/>
        <v>42902.73064236112</v>
      </c>
      <c r="Q41" s="31"/>
      <c r="R41" s="47" t="s">
        <v>50</v>
      </c>
      <c r="S41" s="47" t="s">
        <v>16</v>
      </c>
      <c r="T41" s="47" t="s">
        <v>51</v>
      </c>
      <c r="U41" s="45">
        <v>6.291666666666667</v>
      </c>
      <c r="V41" s="48">
        <v>1170</v>
      </c>
      <c r="W41" s="51"/>
    </row>
    <row r="42" spans="1:23" ht="14.25" customHeight="1">
      <c r="A42" s="12">
        <f t="shared" si="4"/>
      </c>
      <c r="B42" s="13">
        <f t="shared" si="0"/>
        <v>208</v>
      </c>
      <c r="C42" s="71">
        <v>6</v>
      </c>
      <c r="D42" s="54"/>
      <c r="E42" s="63" t="s">
        <v>89</v>
      </c>
      <c r="F42" s="63" t="s">
        <v>150</v>
      </c>
      <c r="G42" s="17"/>
      <c r="H42" s="18"/>
      <c r="I42" s="19">
        <f t="shared" si="1"/>
        <v>42902.74366319446</v>
      </c>
      <c r="J42" s="38">
        <f t="shared" si="2"/>
      </c>
      <c r="K42" s="6">
        <f t="shared" si="5"/>
        <v>19.2</v>
      </c>
      <c r="L42" s="32"/>
      <c r="M42" s="28">
        <f t="shared" si="6"/>
        <v>208</v>
      </c>
      <c r="N42" s="29">
        <f t="shared" si="7"/>
        <v>42902.74366319446</v>
      </c>
      <c r="O42" s="29">
        <f t="shared" si="3"/>
        <v>42902.74366319446</v>
      </c>
      <c r="P42" s="31">
        <f t="shared" si="8"/>
        <v>42902.74366319446</v>
      </c>
      <c r="Q42" s="31"/>
      <c r="R42" s="47" t="s">
        <v>52</v>
      </c>
      <c r="S42" s="47" t="s">
        <v>51</v>
      </c>
      <c r="T42" s="47" t="s">
        <v>16</v>
      </c>
      <c r="U42" s="45">
        <v>6.291666666666667</v>
      </c>
      <c r="V42" s="48">
        <v>1170</v>
      </c>
      <c r="W42" s="51"/>
    </row>
    <row r="43" spans="1:23" ht="14.25" customHeight="1">
      <c r="A43" s="12">
        <f t="shared" si="4"/>
      </c>
      <c r="B43" s="13">
        <f t="shared" si="0"/>
        <v>227</v>
      </c>
      <c r="C43" s="71">
        <v>19</v>
      </c>
      <c r="D43" s="54"/>
      <c r="E43" s="63" t="s">
        <v>90</v>
      </c>
      <c r="F43" s="63" t="s">
        <v>151</v>
      </c>
      <c r="G43" s="17"/>
      <c r="H43" s="18"/>
      <c r="I43" s="19">
        <f t="shared" si="1"/>
        <v>42902.78489583335</v>
      </c>
      <c r="J43" s="38">
        <f t="shared" si="2"/>
      </c>
      <c r="K43" s="6">
        <f t="shared" si="5"/>
        <v>19.2</v>
      </c>
      <c r="L43" s="6">
        <v>1</v>
      </c>
      <c r="M43" s="28">
        <f t="shared" si="6"/>
        <v>227</v>
      </c>
      <c r="N43" s="29">
        <f t="shared" si="7"/>
        <v>42902.78489583335</v>
      </c>
      <c r="O43" s="29">
        <f t="shared" si="3"/>
        <v>42902.78489583335</v>
      </c>
      <c r="P43" s="31">
        <f t="shared" si="8"/>
        <v>42902.78489583335</v>
      </c>
      <c r="Q43" s="31"/>
      <c r="R43" s="47" t="s">
        <v>53</v>
      </c>
      <c r="S43" s="47" t="s">
        <v>1</v>
      </c>
      <c r="T43" s="47" t="s">
        <v>54</v>
      </c>
      <c r="U43" s="45">
        <v>6.666666666666667</v>
      </c>
      <c r="V43" s="48">
        <v>1190</v>
      </c>
      <c r="W43" s="51"/>
    </row>
    <row r="44" spans="1:23" ht="14.25" customHeight="1">
      <c r="A44" s="12">
        <f t="shared" si="4"/>
      </c>
      <c r="B44" s="13">
        <f t="shared" si="0"/>
        <v>245</v>
      </c>
      <c r="C44" s="71">
        <v>18</v>
      </c>
      <c r="D44" s="68"/>
      <c r="E44" s="63" t="s">
        <v>91</v>
      </c>
      <c r="F44" s="63" t="s">
        <v>152</v>
      </c>
      <c r="G44" s="17"/>
      <c r="H44" s="18"/>
      <c r="I44" s="19">
        <f t="shared" si="1"/>
        <v>42902.82395833335</v>
      </c>
      <c r="J44" s="38">
        <f t="shared" si="2"/>
      </c>
      <c r="K44" s="6">
        <f t="shared" si="5"/>
        <v>19.2</v>
      </c>
      <c r="L44" s="6"/>
      <c r="M44" s="28">
        <f t="shared" si="6"/>
        <v>245</v>
      </c>
      <c r="N44" s="29">
        <f t="shared" si="7"/>
        <v>42902.82395833335</v>
      </c>
      <c r="O44" s="29">
        <f t="shared" si="3"/>
        <v>42902.82395833335</v>
      </c>
      <c r="P44" s="31">
        <f t="shared" si="8"/>
        <v>42902.82395833335</v>
      </c>
      <c r="Q44" s="31"/>
      <c r="R44" s="47" t="s">
        <v>55</v>
      </c>
      <c r="S44" s="47" t="s">
        <v>54</v>
      </c>
      <c r="T44" s="47" t="s">
        <v>1</v>
      </c>
      <c r="U44" s="45">
        <v>6.666666666666667</v>
      </c>
      <c r="V44" s="48">
        <v>1190</v>
      </c>
      <c r="W44" s="51"/>
    </row>
    <row r="45" spans="1:17" ht="14.25" customHeight="1">
      <c r="A45" s="12">
        <f t="shared" si="4"/>
      </c>
      <c r="B45" s="13">
        <f t="shared" si="0"/>
        <v>252</v>
      </c>
      <c r="C45" s="72">
        <v>7</v>
      </c>
      <c r="D45" s="68" t="s">
        <v>62</v>
      </c>
      <c r="E45" s="66" t="s">
        <v>92</v>
      </c>
      <c r="F45" s="64" t="s">
        <v>152</v>
      </c>
      <c r="G45" s="17">
        <v>0.24444444444444446</v>
      </c>
      <c r="H45" s="18"/>
      <c r="I45" s="19">
        <f t="shared" si="1"/>
        <v>42902.83914930557</v>
      </c>
      <c r="J45" s="38">
        <f t="shared" si="2"/>
        <v>42903.08359375001</v>
      </c>
      <c r="K45" s="6">
        <f t="shared" si="5"/>
        <v>19.2</v>
      </c>
      <c r="L45" s="32">
        <v>1</v>
      </c>
      <c r="M45" s="28">
        <f t="shared" si="6"/>
        <v>252</v>
      </c>
      <c r="N45" s="29">
        <f t="shared" si="7"/>
        <v>42902.83914930557</v>
      </c>
      <c r="O45" s="29">
        <f t="shared" si="3"/>
        <v>42903.08359375001</v>
      </c>
      <c r="P45" s="31">
        <f t="shared" si="8"/>
        <v>42902.83914930557</v>
      </c>
      <c r="Q45" s="31"/>
    </row>
    <row r="46" spans="1:17" ht="14.25" customHeight="1">
      <c r="A46" s="12">
        <f t="shared" si="4"/>
        <v>42903.1052951389</v>
      </c>
      <c r="B46" s="13">
        <f t="shared" si="0"/>
        <v>10</v>
      </c>
      <c r="C46" s="72">
        <v>10</v>
      </c>
      <c r="D46" s="54"/>
      <c r="E46" s="64" t="s">
        <v>93</v>
      </c>
      <c r="F46" s="64" t="s">
        <v>153</v>
      </c>
      <c r="G46" s="17"/>
      <c r="H46" s="18"/>
      <c r="I46" s="19">
        <f t="shared" si="1"/>
        <v>42903.1052951389</v>
      </c>
      <c r="J46" s="38">
        <f t="shared" si="2"/>
      </c>
      <c r="K46" s="6">
        <f t="shared" si="5"/>
        <v>19.2</v>
      </c>
      <c r="L46" s="32"/>
      <c r="M46" s="28">
        <f t="shared" si="6"/>
        <v>10</v>
      </c>
      <c r="N46" s="29">
        <f t="shared" si="7"/>
        <v>42903.1052951389</v>
      </c>
      <c r="O46" s="29">
        <f t="shared" si="3"/>
        <v>42903.1052951389</v>
      </c>
      <c r="P46" s="31">
        <f t="shared" si="8"/>
        <v>42903.1052951389</v>
      </c>
      <c r="Q46" s="31"/>
    </row>
    <row r="47" spans="1:17" ht="14.25" customHeight="1">
      <c r="A47" s="12">
        <f t="shared" si="4"/>
      </c>
      <c r="B47" s="13">
        <f t="shared" si="0"/>
        <v>46</v>
      </c>
      <c r="C47" s="72">
        <v>36</v>
      </c>
      <c r="D47" s="54"/>
      <c r="E47" s="64" t="s">
        <v>94</v>
      </c>
      <c r="F47" s="64" t="s">
        <v>154</v>
      </c>
      <c r="G47" s="17"/>
      <c r="H47" s="18"/>
      <c r="I47" s="19">
        <f t="shared" si="1"/>
        <v>42903.1834201389</v>
      </c>
      <c r="J47" s="38">
        <f t="shared" si="2"/>
      </c>
      <c r="K47" s="6">
        <f t="shared" si="5"/>
        <v>19.2</v>
      </c>
      <c r="L47" s="32">
        <v>1</v>
      </c>
      <c r="M47" s="28">
        <f t="shared" si="6"/>
        <v>46</v>
      </c>
      <c r="N47" s="29">
        <f t="shared" si="7"/>
        <v>42903.1834201389</v>
      </c>
      <c r="O47" s="29">
        <f t="shared" si="3"/>
        <v>42903.1834201389</v>
      </c>
      <c r="P47" s="31">
        <f t="shared" si="8"/>
        <v>42903.1834201389</v>
      </c>
      <c r="Q47" s="31"/>
    </row>
    <row r="48" spans="1:17" ht="14.25" customHeight="1">
      <c r="A48" s="12">
        <f t="shared" si="4"/>
      </c>
      <c r="B48" s="13">
        <f t="shared" si="0"/>
        <v>60</v>
      </c>
      <c r="C48" s="72">
        <v>14</v>
      </c>
      <c r="D48" s="54"/>
      <c r="E48" s="64" t="s">
        <v>95</v>
      </c>
      <c r="F48" s="64" t="s">
        <v>154</v>
      </c>
      <c r="G48" s="17"/>
      <c r="H48" s="18"/>
      <c r="I48" s="19">
        <f t="shared" si="1"/>
        <v>42903.213802083344</v>
      </c>
      <c r="J48" s="38">
        <f t="shared" si="2"/>
      </c>
      <c r="K48" s="6">
        <f t="shared" si="5"/>
        <v>19.2</v>
      </c>
      <c r="L48" s="32"/>
      <c r="M48" s="28">
        <f t="shared" si="6"/>
        <v>60</v>
      </c>
      <c r="N48" s="29">
        <f t="shared" si="7"/>
        <v>42903.213802083344</v>
      </c>
      <c r="O48" s="29">
        <f t="shared" si="3"/>
        <v>42903.213802083344</v>
      </c>
      <c r="P48" s="31">
        <f t="shared" si="8"/>
        <v>42903.213802083344</v>
      </c>
      <c r="Q48" s="31"/>
    </row>
    <row r="49" spans="1:17" ht="14.25" customHeight="1">
      <c r="A49" s="12">
        <f t="shared" si="4"/>
      </c>
      <c r="B49" s="13">
        <f t="shared" si="0"/>
        <v>81</v>
      </c>
      <c r="C49" s="72">
        <v>21</v>
      </c>
      <c r="D49" s="54"/>
      <c r="E49" s="64" t="s">
        <v>96</v>
      </c>
      <c r="F49" s="64" t="s">
        <v>154</v>
      </c>
      <c r="G49" s="17"/>
      <c r="H49" s="18"/>
      <c r="I49" s="19">
        <f t="shared" si="1"/>
        <v>42903.25937500001</v>
      </c>
      <c r="J49" s="38">
        <f t="shared" si="2"/>
      </c>
      <c r="K49" s="6">
        <f t="shared" si="5"/>
        <v>19.2</v>
      </c>
      <c r="L49" s="6">
        <v>1</v>
      </c>
      <c r="M49" s="28">
        <f t="shared" si="6"/>
        <v>81</v>
      </c>
      <c r="N49" s="29">
        <f t="shared" si="7"/>
        <v>42903.25937500001</v>
      </c>
      <c r="O49" s="29">
        <f t="shared" si="3"/>
        <v>42903.25937500001</v>
      </c>
      <c r="P49" s="31">
        <f t="shared" si="8"/>
        <v>42903.25937500001</v>
      </c>
      <c r="Q49" s="31"/>
    </row>
    <row r="50" spans="1:17" ht="14.25" customHeight="1">
      <c r="A50" s="12">
        <f t="shared" si="4"/>
      </c>
      <c r="B50" s="13">
        <f t="shared" si="0"/>
        <v>99</v>
      </c>
      <c r="C50" s="72">
        <v>18</v>
      </c>
      <c r="D50" s="54"/>
      <c r="E50" s="64" t="s">
        <v>97</v>
      </c>
      <c r="F50" s="64" t="s">
        <v>155</v>
      </c>
      <c r="G50" s="17"/>
      <c r="H50" s="18"/>
      <c r="I50" s="19">
        <f t="shared" si="1"/>
        <v>42903.29843750001</v>
      </c>
      <c r="J50" s="38">
        <f t="shared" si="2"/>
      </c>
      <c r="K50" s="6">
        <f t="shared" si="5"/>
        <v>19.2</v>
      </c>
      <c r="L50" s="6"/>
      <c r="M50" s="28">
        <f t="shared" si="6"/>
        <v>99</v>
      </c>
      <c r="N50" s="29">
        <f t="shared" si="7"/>
        <v>42903.29843750001</v>
      </c>
      <c r="O50" s="29">
        <f t="shared" si="3"/>
        <v>42903.29843750001</v>
      </c>
      <c r="P50" s="31">
        <f t="shared" si="8"/>
        <v>42903.29843750001</v>
      </c>
      <c r="Q50" s="31"/>
    </row>
    <row r="51" spans="1:17" ht="14.25" customHeight="1">
      <c r="A51" s="12">
        <f t="shared" si="4"/>
      </c>
      <c r="B51" s="13">
        <f t="shared" si="0"/>
        <v>105</v>
      </c>
      <c r="C51" s="72">
        <v>6</v>
      </c>
      <c r="D51" s="54"/>
      <c r="E51" s="64" t="s">
        <v>98</v>
      </c>
      <c r="F51" s="64" t="s">
        <v>156</v>
      </c>
      <c r="G51" s="17"/>
      <c r="H51" s="18"/>
      <c r="I51" s="19">
        <f t="shared" si="1"/>
        <v>42903.311458333344</v>
      </c>
      <c r="J51" s="38">
        <f t="shared" si="2"/>
      </c>
      <c r="K51" s="6">
        <f t="shared" si="5"/>
        <v>19.2</v>
      </c>
      <c r="L51" s="32">
        <v>1</v>
      </c>
      <c r="M51" s="28">
        <f t="shared" si="6"/>
        <v>105</v>
      </c>
      <c r="N51" s="29">
        <f t="shared" si="7"/>
        <v>42903.311458333344</v>
      </c>
      <c r="O51" s="29">
        <f t="shared" si="3"/>
        <v>42903.311458333344</v>
      </c>
      <c r="P51" s="31">
        <f t="shared" si="8"/>
        <v>42903.311458333344</v>
      </c>
      <c r="Q51" s="31"/>
    </row>
    <row r="52" spans="1:17" ht="14.25" customHeight="1">
      <c r="A52" s="12">
        <f t="shared" si="4"/>
      </c>
      <c r="B52" s="13">
        <f t="shared" si="0"/>
        <v>111</v>
      </c>
      <c r="C52" s="72">
        <v>6</v>
      </c>
      <c r="D52" s="54"/>
      <c r="E52" s="64" t="s">
        <v>99</v>
      </c>
      <c r="F52" s="64" t="s">
        <v>157</v>
      </c>
      <c r="G52" s="17"/>
      <c r="H52" s="18"/>
      <c r="I52" s="19">
        <f t="shared" si="1"/>
        <v>42903.32447916668</v>
      </c>
      <c r="J52" s="38">
        <f t="shared" si="2"/>
      </c>
      <c r="K52" s="6">
        <f t="shared" si="5"/>
        <v>19.2</v>
      </c>
      <c r="L52" s="32"/>
      <c r="M52" s="28">
        <f t="shared" si="6"/>
        <v>111</v>
      </c>
      <c r="N52" s="29">
        <f t="shared" si="7"/>
        <v>42903.32447916668</v>
      </c>
      <c r="O52" s="29">
        <f t="shared" si="3"/>
        <v>42903.32447916668</v>
      </c>
      <c r="P52" s="31">
        <f t="shared" si="8"/>
        <v>42903.32447916668</v>
      </c>
      <c r="Q52" s="31"/>
    </row>
    <row r="53" spans="1:17" ht="14.25" customHeight="1">
      <c r="A53" s="12">
        <f t="shared" si="4"/>
      </c>
      <c r="B53" s="13">
        <f t="shared" si="0"/>
        <v>115</v>
      </c>
      <c r="C53" s="72">
        <v>4</v>
      </c>
      <c r="D53" s="54" t="s">
        <v>62</v>
      </c>
      <c r="E53" s="59" t="s">
        <v>100</v>
      </c>
      <c r="F53" s="64" t="s">
        <v>158</v>
      </c>
      <c r="G53" s="17">
        <v>0.020833333333333332</v>
      </c>
      <c r="H53" s="18"/>
      <c r="I53" s="19">
        <f t="shared" si="1"/>
        <v>42903.333159722235</v>
      </c>
      <c r="J53" s="38">
        <f t="shared" si="2"/>
        <v>42903.35399305557</v>
      </c>
      <c r="K53" s="6">
        <f t="shared" si="5"/>
        <v>19.2</v>
      </c>
      <c r="L53" s="32">
        <v>1</v>
      </c>
      <c r="M53" s="28">
        <f t="shared" si="6"/>
        <v>115</v>
      </c>
      <c r="N53" s="29">
        <f t="shared" si="7"/>
        <v>42903.333159722235</v>
      </c>
      <c r="O53" s="29">
        <f t="shared" si="3"/>
        <v>42903.35399305557</v>
      </c>
      <c r="P53" s="31">
        <f t="shared" si="8"/>
        <v>42903.333159722235</v>
      </c>
      <c r="Q53" s="31"/>
    </row>
    <row r="54" spans="1:17" ht="14.25" customHeight="1">
      <c r="A54" s="12">
        <f t="shared" si="4"/>
      </c>
      <c r="B54" s="13">
        <f t="shared" si="0"/>
        <v>125</v>
      </c>
      <c r="C54" s="72">
        <v>10</v>
      </c>
      <c r="D54" s="54"/>
      <c r="E54" s="64" t="s">
        <v>101</v>
      </c>
      <c r="F54" s="64" t="s">
        <v>159</v>
      </c>
      <c r="G54" s="17"/>
      <c r="H54" s="18"/>
      <c r="I54" s="19">
        <f t="shared" si="1"/>
        <v>42903.37569444446</v>
      </c>
      <c r="J54" s="38">
        <f t="shared" si="2"/>
      </c>
      <c r="K54" s="6">
        <f t="shared" si="5"/>
        <v>19.2</v>
      </c>
      <c r="L54" s="32"/>
      <c r="M54" s="28">
        <f t="shared" si="6"/>
        <v>125</v>
      </c>
      <c r="N54" s="29">
        <f t="shared" si="7"/>
        <v>42903.37569444446</v>
      </c>
      <c r="O54" s="29">
        <f t="shared" si="3"/>
        <v>42903.37569444446</v>
      </c>
      <c r="P54" s="31">
        <f t="shared" si="8"/>
        <v>42903.37569444446</v>
      </c>
      <c r="Q54" s="31"/>
    </row>
    <row r="55" spans="1:17" ht="14.25" customHeight="1">
      <c r="A55" s="12">
        <f t="shared" si="4"/>
      </c>
      <c r="B55" s="13">
        <f t="shared" si="0"/>
        <v>135</v>
      </c>
      <c r="C55" s="72">
        <v>10</v>
      </c>
      <c r="D55" s="54"/>
      <c r="E55" s="64" t="s">
        <v>102</v>
      </c>
      <c r="F55" s="64" t="s">
        <v>160</v>
      </c>
      <c r="G55" s="17"/>
      <c r="H55" s="18"/>
      <c r="I55" s="19">
        <f t="shared" si="1"/>
        <v>42903.39739583335</v>
      </c>
      <c r="J55" s="38">
        <f t="shared" si="2"/>
      </c>
      <c r="K55" s="6">
        <f t="shared" si="5"/>
        <v>19.2</v>
      </c>
      <c r="L55" s="6">
        <v>1</v>
      </c>
      <c r="M55" s="28">
        <f t="shared" si="6"/>
        <v>135</v>
      </c>
      <c r="N55" s="29">
        <f t="shared" si="7"/>
        <v>42903.39739583335</v>
      </c>
      <c r="O55" s="29">
        <f t="shared" si="3"/>
        <v>42903.39739583335</v>
      </c>
      <c r="P55" s="31">
        <f t="shared" si="8"/>
        <v>42903.39739583335</v>
      </c>
      <c r="Q55" s="31"/>
    </row>
    <row r="56" spans="1:17" ht="14.25" customHeight="1">
      <c r="A56" s="12">
        <f t="shared" si="4"/>
      </c>
      <c r="B56" s="13">
        <f t="shared" si="0"/>
        <v>149</v>
      </c>
      <c r="C56" s="72">
        <v>14</v>
      </c>
      <c r="D56" s="54"/>
      <c r="E56" s="64" t="s">
        <v>103</v>
      </c>
      <c r="F56" s="64" t="s">
        <v>161</v>
      </c>
      <c r="G56" s="17"/>
      <c r="H56" s="18"/>
      <c r="I56" s="19">
        <f t="shared" si="1"/>
        <v>42903.4277777778</v>
      </c>
      <c r="J56" s="38">
        <f t="shared" si="2"/>
      </c>
      <c r="K56" s="6">
        <f t="shared" si="5"/>
        <v>19.2</v>
      </c>
      <c r="L56" s="6"/>
      <c r="M56" s="28">
        <f t="shared" si="6"/>
        <v>149</v>
      </c>
      <c r="N56" s="29">
        <f t="shared" si="7"/>
        <v>42903.4277777778</v>
      </c>
      <c r="O56" s="29">
        <f t="shared" si="3"/>
        <v>42903.4277777778</v>
      </c>
      <c r="P56" s="31">
        <f t="shared" si="8"/>
        <v>42903.4277777778</v>
      </c>
      <c r="Q56" s="31"/>
    </row>
    <row r="57" spans="1:17" ht="14.25" customHeight="1">
      <c r="A57" s="12">
        <f t="shared" si="4"/>
      </c>
      <c r="B57" s="13">
        <f t="shared" si="0"/>
        <v>158</v>
      </c>
      <c r="C57" s="72">
        <v>9</v>
      </c>
      <c r="D57" s="54"/>
      <c r="E57" s="64" t="s">
        <v>104</v>
      </c>
      <c r="F57" s="64" t="s">
        <v>162</v>
      </c>
      <c r="G57" s="17"/>
      <c r="H57" s="18"/>
      <c r="I57" s="19">
        <f t="shared" si="1"/>
        <v>42903.4473090278</v>
      </c>
      <c r="J57" s="38">
        <f t="shared" si="2"/>
      </c>
      <c r="K57" s="6">
        <f t="shared" si="5"/>
        <v>19.2</v>
      </c>
      <c r="L57" s="32">
        <v>1</v>
      </c>
      <c r="M57" s="28">
        <f t="shared" si="6"/>
        <v>158</v>
      </c>
      <c r="N57" s="29">
        <f t="shared" si="7"/>
        <v>42903.4473090278</v>
      </c>
      <c r="O57" s="29">
        <f t="shared" si="3"/>
        <v>42903.4473090278</v>
      </c>
      <c r="P57" s="31">
        <f t="shared" si="8"/>
        <v>42903.4473090278</v>
      </c>
      <c r="Q57" s="31"/>
    </row>
    <row r="58" spans="1:17" ht="14.25" customHeight="1">
      <c r="A58" s="12">
        <f t="shared" si="4"/>
      </c>
      <c r="B58" s="13">
        <f t="shared" si="0"/>
        <v>175</v>
      </c>
      <c r="C58" s="72">
        <v>17</v>
      </c>
      <c r="D58" s="54"/>
      <c r="E58" s="64" t="s">
        <v>105</v>
      </c>
      <c r="F58" s="64" t="s">
        <v>163</v>
      </c>
      <c r="G58" s="17"/>
      <c r="H58" s="18"/>
      <c r="I58" s="19">
        <f t="shared" si="1"/>
        <v>42903.48420138891</v>
      </c>
      <c r="J58" s="38">
        <f t="shared" si="2"/>
      </c>
      <c r="K58" s="6">
        <f t="shared" si="5"/>
        <v>19.2</v>
      </c>
      <c r="L58" s="32"/>
      <c r="M58" s="28">
        <f t="shared" si="6"/>
        <v>175</v>
      </c>
      <c r="N58" s="29">
        <f t="shared" si="7"/>
        <v>42903.48420138891</v>
      </c>
      <c r="O58" s="29">
        <f t="shared" si="3"/>
        <v>42903.48420138891</v>
      </c>
      <c r="P58" s="31">
        <f t="shared" si="8"/>
        <v>42903.48420138891</v>
      </c>
      <c r="Q58" s="31"/>
    </row>
    <row r="59" spans="1:17" ht="14.25" customHeight="1">
      <c r="A59" s="12">
        <f t="shared" si="4"/>
      </c>
      <c r="B59" s="13">
        <f t="shared" si="0"/>
        <v>179</v>
      </c>
      <c r="C59" s="72">
        <v>4</v>
      </c>
      <c r="D59" s="54"/>
      <c r="E59" s="64" t="s">
        <v>106</v>
      </c>
      <c r="F59" s="64" t="s">
        <v>164</v>
      </c>
      <c r="G59" s="17"/>
      <c r="H59" s="18"/>
      <c r="I59" s="19">
        <f t="shared" si="1"/>
        <v>42903.49288194446</v>
      </c>
      <c r="J59" s="38">
        <f t="shared" si="2"/>
      </c>
      <c r="K59" s="6">
        <f t="shared" si="5"/>
        <v>19.2</v>
      </c>
      <c r="L59" s="32">
        <v>1</v>
      </c>
      <c r="M59" s="28">
        <f t="shared" si="6"/>
        <v>179</v>
      </c>
      <c r="N59" s="29">
        <f t="shared" si="7"/>
        <v>42903.49288194446</v>
      </c>
      <c r="O59" s="29">
        <f t="shared" si="3"/>
        <v>42903.49288194446</v>
      </c>
      <c r="P59" s="31">
        <f t="shared" si="8"/>
        <v>42903.49288194446</v>
      </c>
      <c r="Q59" s="31"/>
    </row>
    <row r="60" spans="1:17" ht="14.25" customHeight="1">
      <c r="A60" s="12">
        <f t="shared" si="4"/>
      </c>
      <c r="B60" s="13">
        <f t="shared" si="0"/>
        <v>188</v>
      </c>
      <c r="C60" s="72">
        <v>9</v>
      </c>
      <c r="D60" s="54"/>
      <c r="E60" s="64" t="s">
        <v>107</v>
      </c>
      <c r="F60" s="64" t="s">
        <v>165</v>
      </c>
      <c r="G60" s="17"/>
      <c r="H60" s="18"/>
      <c r="I60" s="19">
        <f t="shared" si="1"/>
        <v>42903.51241319446</v>
      </c>
      <c r="J60" s="38">
        <f t="shared" si="2"/>
      </c>
      <c r="K60" s="6">
        <f t="shared" si="5"/>
        <v>19.2</v>
      </c>
      <c r="L60" s="32"/>
      <c r="M60" s="28">
        <f t="shared" si="6"/>
        <v>188</v>
      </c>
      <c r="N60" s="29">
        <f t="shared" si="7"/>
        <v>42903.51241319446</v>
      </c>
      <c r="O60" s="29">
        <f t="shared" si="3"/>
        <v>42903.51241319446</v>
      </c>
      <c r="P60" s="31">
        <f t="shared" si="8"/>
        <v>42903.51241319446</v>
      </c>
      <c r="Q60" s="31"/>
    </row>
    <row r="61" spans="1:17" ht="14.25" customHeight="1">
      <c r="A61" s="12">
        <f t="shared" si="4"/>
      </c>
      <c r="B61" s="13">
        <f t="shared" si="0"/>
        <v>207.5</v>
      </c>
      <c r="C61" s="72">
        <v>19.5</v>
      </c>
      <c r="D61" s="54"/>
      <c r="E61" s="64" t="s">
        <v>108</v>
      </c>
      <c r="F61" s="64" t="s">
        <v>165</v>
      </c>
      <c r="G61" s="17"/>
      <c r="H61" s="18"/>
      <c r="I61" s="19">
        <f t="shared" si="1"/>
        <v>42903.5547309028</v>
      </c>
      <c r="J61" s="38">
        <f t="shared" si="2"/>
      </c>
      <c r="K61" s="6">
        <f t="shared" si="5"/>
        <v>19.2</v>
      </c>
      <c r="L61" s="6">
        <v>1</v>
      </c>
      <c r="M61" s="28">
        <f t="shared" si="6"/>
        <v>207.5</v>
      </c>
      <c r="N61" s="29">
        <f t="shared" si="7"/>
        <v>42903.5547309028</v>
      </c>
      <c r="O61" s="29">
        <f t="shared" si="3"/>
        <v>42903.5547309028</v>
      </c>
      <c r="P61" s="31">
        <f t="shared" si="8"/>
        <v>42903.5547309028</v>
      </c>
      <c r="Q61" s="31"/>
    </row>
    <row r="62" spans="1:17" ht="14.25" customHeight="1">
      <c r="A62" s="12">
        <f t="shared" si="4"/>
      </c>
      <c r="B62" s="13">
        <f t="shared" si="0"/>
        <v>220.5</v>
      </c>
      <c r="C62" s="72">
        <v>13</v>
      </c>
      <c r="D62" s="54" t="s">
        <v>62</v>
      </c>
      <c r="E62" s="59" t="s">
        <v>109</v>
      </c>
      <c r="F62" s="64" t="s">
        <v>166</v>
      </c>
      <c r="G62" s="17">
        <v>0.020833333333333332</v>
      </c>
      <c r="H62" s="18"/>
      <c r="I62" s="19">
        <f t="shared" si="1"/>
        <v>42903.58294270835</v>
      </c>
      <c r="J62" s="38">
        <f t="shared" si="2"/>
        <v>42903.60377604169</v>
      </c>
      <c r="K62" s="6">
        <f t="shared" si="5"/>
        <v>19.2</v>
      </c>
      <c r="L62" s="6"/>
      <c r="M62" s="28">
        <f t="shared" si="6"/>
        <v>220.5</v>
      </c>
      <c r="N62" s="29">
        <f t="shared" si="7"/>
        <v>42903.58294270835</v>
      </c>
      <c r="O62" s="29">
        <f t="shared" si="3"/>
        <v>42903.60377604169</v>
      </c>
      <c r="P62" s="31">
        <f t="shared" si="8"/>
        <v>42903.58294270835</v>
      </c>
      <c r="Q62" s="31"/>
    </row>
    <row r="63" spans="1:17" ht="14.25" customHeight="1">
      <c r="A63" s="12">
        <f t="shared" si="4"/>
      </c>
      <c r="B63" s="13">
        <f t="shared" si="0"/>
        <v>238.5</v>
      </c>
      <c r="C63" s="69">
        <v>18</v>
      </c>
      <c r="D63" s="54"/>
      <c r="E63" s="61" t="s">
        <v>110</v>
      </c>
      <c r="F63" s="61" t="s">
        <v>166</v>
      </c>
      <c r="G63" s="17"/>
      <c r="H63" s="18"/>
      <c r="I63" s="19">
        <f t="shared" si="1"/>
        <v>42903.64283854169</v>
      </c>
      <c r="J63" s="38">
        <f t="shared" si="2"/>
      </c>
      <c r="K63" s="6">
        <f t="shared" si="5"/>
        <v>19.2</v>
      </c>
      <c r="L63" s="32">
        <v>1</v>
      </c>
      <c r="M63" s="28">
        <f t="shared" si="6"/>
        <v>238.5</v>
      </c>
      <c r="N63" s="29">
        <f t="shared" si="7"/>
        <v>42903.64283854169</v>
      </c>
      <c r="O63" s="29">
        <f t="shared" si="3"/>
        <v>42903.64283854169</v>
      </c>
      <c r="P63" s="31">
        <f t="shared" si="8"/>
        <v>42903.64283854169</v>
      </c>
      <c r="Q63" s="31"/>
    </row>
    <row r="64" spans="1:17" ht="14.25" customHeight="1">
      <c r="A64" s="12">
        <f t="shared" si="4"/>
      </c>
      <c r="B64" s="13">
        <f t="shared" si="0"/>
        <v>248.5</v>
      </c>
      <c r="C64" s="69">
        <v>10</v>
      </c>
      <c r="D64" s="54"/>
      <c r="E64" s="61" t="s">
        <v>111</v>
      </c>
      <c r="F64" s="61" t="s">
        <v>167</v>
      </c>
      <c r="G64" s="17"/>
      <c r="H64" s="18"/>
      <c r="I64" s="19">
        <f t="shared" si="1"/>
        <v>42903.66453993058</v>
      </c>
      <c r="J64" s="38">
        <f t="shared" si="2"/>
      </c>
      <c r="K64" s="6">
        <f t="shared" si="5"/>
        <v>19.2</v>
      </c>
      <c r="L64" s="32"/>
      <c r="M64" s="28">
        <f t="shared" si="6"/>
        <v>248.5</v>
      </c>
      <c r="N64" s="29">
        <f t="shared" si="7"/>
        <v>42903.66453993058</v>
      </c>
      <c r="O64" s="29">
        <f t="shared" si="3"/>
        <v>42903.66453993058</v>
      </c>
      <c r="P64" s="31">
        <f t="shared" si="8"/>
        <v>42903.66453993058</v>
      </c>
      <c r="Q64" s="31"/>
    </row>
    <row r="65" spans="1:17" ht="14.25" customHeight="1">
      <c r="A65" s="12">
        <f t="shared" si="4"/>
      </c>
      <c r="B65" s="13">
        <f t="shared" si="0"/>
        <v>251.5</v>
      </c>
      <c r="C65" s="69">
        <v>3</v>
      </c>
      <c r="D65" s="54"/>
      <c r="E65" s="61" t="s">
        <v>112</v>
      </c>
      <c r="F65" s="61" t="s">
        <v>168</v>
      </c>
      <c r="G65" s="17"/>
      <c r="H65" s="18"/>
      <c r="I65" s="19">
        <f t="shared" si="1"/>
        <v>42903.67105034724</v>
      </c>
      <c r="J65" s="38">
        <f t="shared" si="2"/>
      </c>
      <c r="K65" s="6">
        <f t="shared" si="5"/>
        <v>19.2</v>
      </c>
      <c r="L65" s="32">
        <v>1</v>
      </c>
      <c r="M65" s="28">
        <f t="shared" si="6"/>
        <v>251.5</v>
      </c>
      <c r="N65" s="29">
        <f t="shared" si="7"/>
        <v>42903.67105034724</v>
      </c>
      <c r="O65" s="29">
        <f t="shared" si="3"/>
        <v>42903.67105034724</v>
      </c>
      <c r="P65" s="31">
        <f t="shared" si="8"/>
        <v>42903.67105034724</v>
      </c>
      <c r="Q65" s="31"/>
    </row>
    <row r="66" spans="1:17" ht="14.25" customHeight="1">
      <c r="A66" s="12">
        <f t="shared" si="4"/>
      </c>
      <c r="B66" s="13">
        <f t="shared" si="0"/>
        <v>258.5</v>
      </c>
      <c r="C66" s="69">
        <v>7</v>
      </c>
      <c r="D66" s="54"/>
      <c r="E66" s="61" t="s">
        <v>113</v>
      </c>
      <c r="F66" s="61" t="s">
        <v>169</v>
      </c>
      <c r="G66" s="17"/>
      <c r="H66" s="18"/>
      <c r="I66" s="19">
        <f t="shared" si="1"/>
        <v>42903.68624131946</v>
      </c>
      <c r="J66" s="38">
        <f t="shared" si="2"/>
      </c>
      <c r="K66" s="6">
        <f t="shared" si="5"/>
        <v>19.2</v>
      </c>
      <c r="L66" s="32"/>
      <c r="M66" s="28">
        <f t="shared" si="6"/>
        <v>258.5</v>
      </c>
      <c r="N66" s="29">
        <f t="shared" si="7"/>
        <v>42903.68624131946</v>
      </c>
      <c r="O66" s="29">
        <f t="shared" si="3"/>
        <v>42903.68624131946</v>
      </c>
      <c r="P66" s="31">
        <f t="shared" si="8"/>
        <v>42903.68624131946</v>
      </c>
      <c r="Q66" s="31"/>
    </row>
    <row r="67" spans="1:17" ht="14.25" customHeight="1">
      <c r="A67" s="12">
        <f t="shared" si="4"/>
      </c>
      <c r="B67" s="13">
        <f t="shared" si="0"/>
        <v>265.5</v>
      </c>
      <c r="C67" s="69">
        <v>7</v>
      </c>
      <c r="D67" s="54"/>
      <c r="E67" s="61" t="s">
        <v>114</v>
      </c>
      <c r="F67" s="61" t="s">
        <v>169</v>
      </c>
      <c r="G67" s="17"/>
      <c r="H67" s="18"/>
      <c r="I67" s="19">
        <f t="shared" si="1"/>
        <v>42903.70143229168</v>
      </c>
      <c r="J67" s="38">
        <f t="shared" si="2"/>
      </c>
      <c r="K67" s="6">
        <f t="shared" si="5"/>
        <v>19.2</v>
      </c>
      <c r="L67" s="6">
        <v>1</v>
      </c>
      <c r="M67" s="28">
        <f t="shared" si="6"/>
        <v>265.5</v>
      </c>
      <c r="N67" s="29">
        <f t="shared" si="7"/>
        <v>42903.70143229168</v>
      </c>
      <c r="O67" s="29">
        <f t="shared" si="3"/>
        <v>42903.70143229168</v>
      </c>
      <c r="P67" s="31">
        <f t="shared" si="8"/>
        <v>42903.70143229168</v>
      </c>
      <c r="Q67" s="31"/>
    </row>
    <row r="68" spans="1:17" ht="14.25" customHeight="1">
      <c r="A68" s="12">
        <f t="shared" si="4"/>
      </c>
      <c r="B68" s="13">
        <f t="shared" si="0"/>
        <v>272.5</v>
      </c>
      <c r="C68" s="69">
        <v>7</v>
      </c>
      <c r="D68" s="54"/>
      <c r="E68" s="61" t="s">
        <v>115</v>
      </c>
      <c r="F68" s="61" t="s">
        <v>170</v>
      </c>
      <c r="G68" s="17"/>
      <c r="H68" s="18"/>
      <c r="I68" s="19">
        <f t="shared" si="1"/>
        <v>42903.7166232639</v>
      </c>
      <c r="J68" s="38">
        <f t="shared" si="2"/>
      </c>
      <c r="K68" s="6">
        <f t="shared" si="5"/>
        <v>19.2</v>
      </c>
      <c r="L68" s="6"/>
      <c r="M68" s="28">
        <f t="shared" si="6"/>
        <v>272.5</v>
      </c>
      <c r="N68" s="29">
        <f t="shared" si="7"/>
        <v>42903.7166232639</v>
      </c>
      <c r="O68" s="29">
        <f t="shared" si="3"/>
        <v>42903.7166232639</v>
      </c>
      <c r="P68" s="31">
        <f t="shared" si="8"/>
        <v>42903.7166232639</v>
      </c>
      <c r="Q68" s="31"/>
    </row>
    <row r="69" spans="1:17" ht="14.25" customHeight="1">
      <c r="A69" s="12">
        <f t="shared" si="4"/>
      </c>
      <c r="B69" s="13">
        <f t="shared" si="0"/>
        <v>283.5</v>
      </c>
      <c r="C69" s="69">
        <v>11</v>
      </c>
      <c r="D69" s="54"/>
      <c r="E69" s="61" t="s">
        <v>116</v>
      </c>
      <c r="F69" s="61" t="s">
        <v>171</v>
      </c>
      <c r="G69" s="17"/>
      <c r="H69" s="18"/>
      <c r="I69" s="19">
        <f t="shared" si="1"/>
        <v>42903.74049479168</v>
      </c>
      <c r="J69" s="38">
        <f t="shared" si="2"/>
      </c>
      <c r="K69" s="6">
        <f t="shared" si="5"/>
        <v>19.2</v>
      </c>
      <c r="L69" s="32">
        <v>1</v>
      </c>
      <c r="M69" s="28">
        <f t="shared" si="6"/>
        <v>283.5</v>
      </c>
      <c r="N69" s="29">
        <f t="shared" si="7"/>
        <v>42903.74049479168</v>
      </c>
      <c r="O69" s="29">
        <f t="shared" si="3"/>
        <v>42903.74049479168</v>
      </c>
      <c r="P69" s="31">
        <f t="shared" si="8"/>
        <v>42903.74049479168</v>
      </c>
      <c r="Q69" s="31"/>
    </row>
    <row r="70" spans="1:17" ht="14.25" customHeight="1">
      <c r="A70" s="12">
        <f t="shared" si="4"/>
      </c>
      <c r="B70" s="13">
        <f t="shared" si="0"/>
        <v>291.5</v>
      </c>
      <c r="C70" s="69">
        <v>8</v>
      </c>
      <c r="D70" s="68"/>
      <c r="E70" s="61" t="s">
        <v>117</v>
      </c>
      <c r="F70" s="61" t="s">
        <v>172</v>
      </c>
      <c r="G70" s="17"/>
      <c r="H70" s="18"/>
      <c r="I70" s="19">
        <f t="shared" si="1"/>
        <v>42903.75785590279</v>
      </c>
      <c r="J70" s="38">
        <f t="shared" si="2"/>
      </c>
      <c r="K70" s="6">
        <f t="shared" si="5"/>
        <v>19.2</v>
      </c>
      <c r="L70" s="32"/>
      <c r="M70" s="28">
        <f t="shared" si="6"/>
        <v>291.5</v>
      </c>
      <c r="N70" s="29">
        <f t="shared" si="7"/>
        <v>42903.75785590279</v>
      </c>
      <c r="O70" s="29">
        <f t="shared" si="3"/>
        <v>42903.75785590279</v>
      </c>
      <c r="P70" s="31">
        <f t="shared" si="8"/>
        <v>42903.75785590279</v>
      </c>
      <c r="Q70" s="31"/>
    </row>
    <row r="71" spans="1:17" ht="14.25" customHeight="1">
      <c r="A71" s="12">
        <f t="shared" si="4"/>
      </c>
      <c r="B71" s="13">
        <f t="shared" si="0"/>
        <v>307.5</v>
      </c>
      <c r="C71" s="69">
        <v>16</v>
      </c>
      <c r="D71" s="68" t="s">
        <v>62</v>
      </c>
      <c r="E71" s="67" t="s">
        <v>118</v>
      </c>
      <c r="F71" s="67" t="s">
        <v>173</v>
      </c>
      <c r="G71" s="74">
        <v>0.2916666666666667</v>
      </c>
      <c r="H71" s="18">
        <v>19.5</v>
      </c>
      <c r="I71" s="19">
        <f t="shared" si="1"/>
        <v>42903.79204393698</v>
      </c>
      <c r="J71" s="38">
        <f t="shared" si="2"/>
        <v>42904.08371060364</v>
      </c>
      <c r="K71" s="6">
        <f t="shared" si="5"/>
        <v>19.5</v>
      </c>
      <c r="L71" s="32">
        <v>1</v>
      </c>
      <c r="M71" s="28">
        <f t="shared" si="6"/>
        <v>307.5</v>
      </c>
      <c r="N71" s="29">
        <f t="shared" si="7"/>
        <v>42903.79204393698</v>
      </c>
      <c r="O71" s="29">
        <f t="shared" si="3"/>
        <v>42904.08371060364</v>
      </c>
      <c r="P71" s="31">
        <f t="shared" si="8"/>
        <v>42903.79204393698</v>
      </c>
      <c r="Q71" s="31"/>
    </row>
    <row r="72" spans="1:17" ht="14.25" customHeight="1">
      <c r="A72" s="12">
        <f t="shared" si="4"/>
        <v>42904.100804620735</v>
      </c>
      <c r="B72" s="13">
        <f t="shared" si="0"/>
        <v>8</v>
      </c>
      <c r="C72" s="69">
        <v>8</v>
      </c>
      <c r="D72" s="54"/>
      <c r="E72" s="61" t="s">
        <v>119</v>
      </c>
      <c r="F72" s="61" t="s">
        <v>173</v>
      </c>
      <c r="G72" s="17"/>
      <c r="H72" s="18"/>
      <c r="I72" s="19">
        <f t="shared" si="1"/>
        <v>42904.100804620735</v>
      </c>
      <c r="J72" s="38">
        <f t="shared" si="2"/>
      </c>
      <c r="K72" s="6">
        <f t="shared" si="5"/>
        <v>19.5</v>
      </c>
      <c r="L72" s="32"/>
      <c r="M72" s="28">
        <f t="shared" si="6"/>
        <v>8</v>
      </c>
      <c r="N72" s="29">
        <f t="shared" si="7"/>
        <v>42904.100804620735</v>
      </c>
      <c r="O72" s="29">
        <f t="shared" si="3"/>
        <v>42904.100804620735</v>
      </c>
      <c r="P72" s="31">
        <f t="shared" si="8"/>
        <v>42904.100804620735</v>
      </c>
      <c r="Q72" s="31"/>
    </row>
    <row r="73" spans="1:17" ht="14.25" customHeight="1">
      <c r="A73" s="12">
        <f t="shared" si="4"/>
      </c>
      <c r="B73" s="13">
        <f t="shared" si="0"/>
        <v>30</v>
      </c>
      <c r="C73" s="69">
        <v>22</v>
      </c>
      <c r="D73" s="54"/>
      <c r="E73" s="61" t="s">
        <v>120</v>
      </c>
      <c r="F73" s="61" t="s">
        <v>173</v>
      </c>
      <c r="G73" s="17"/>
      <c r="H73" s="18"/>
      <c r="I73" s="19">
        <f t="shared" si="1"/>
        <v>42904.14781316774</v>
      </c>
      <c r="J73" s="38">
        <f t="shared" si="2"/>
      </c>
      <c r="K73" s="6">
        <f t="shared" si="5"/>
        <v>19.5</v>
      </c>
      <c r="L73" s="6">
        <v>1</v>
      </c>
      <c r="M73" s="28">
        <f t="shared" si="6"/>
        <v>30</v>
      </c>
      <c r="N73" s="29">
        <f t="shared" si="7"/>
        <v>42904.14781316774</v>
      </c>
      <c r="O73" s="29">
        <f t="shared" si="3"/>
        <v>42904.14781316774</v>
      </c>
      <c r="P73" s="31">
        <f t="shared" si="8"/>
        <v>42904.14781316774</v>
      </c>
      <c r="Q73" s="31"/>
    </row>
    <row r="74" spans="1:17" ht="14.25" customHeight="1">
      <c r="A74" s="12">
        <f t="shared" si="4"/>
      </c>
      <c r="B74" s="13">
        <f t="shared" si="0"/>
        <v>37</v>
      </c>
      <c r="C74" s="69">
        <v>7</v>
      </c>
      <c r="D74" s="54"/>
      <c r="E74" s="61" t="s">
        <v>121</v>
      </c>
      <c r="F74" s="61" t="s">
        <v>173</v>
      </c>
      <c r="G74" s="17"/>
      <c r="H74" s="18"/>
      <c r="I74" s="19">
        <f t="shared" si="1"/>
        <v>42904.162770432704</v>
      </c>
      <c r="J74" s="38">
        <f t="shared" si="2"/>
      </c>
      <c r="K74" s="6">
        <f t="shared" si="5"/>
        <v>19.5</v>
      </c>
      <c r="L74" s="6"/>
      <c r="M74" s="28">
        <f t="shared" si="6"/>
        <v>37</v>
      </c>
      <c r="N74" s="29">
        <f t="shared" si="7"/>
        <v>42904.162770432704</v>
      </c>
      <c r="O74" s="29">
        <f t="shared" si="3"/>
        <v>42904.162770432704</v>
      </c>
      <c r="P74" s="31">
        <f t="shared" si="8"/>
        <v>42904.162770432704</v>
      </c>
      <c r="Q74" s="31"/>
    </row>
    <row r="75" spans="1:17" ht="14.25" customHeight="1">
      <c r="A75" s="12">
        <f t="shared" si="4"/>
      </c>
      <c r="B75" s="13">
        <f t="shared" si="0"/>
        <v>49</v>
      </c>
      <c r="C75" s="69">
        <v>12</v>
      </c>
      <c r="D75" s="54"/>
      <c r="E75" s="61" t="s">
        <v>122</v>
      </c>
      <c r="F75" s="61" t="s">
        <v>174</v>
      </c>
      <c r="G75" s="17"/>
      <c r="H75" s="18"/>
      <c r="I75" s="19">
        <f t="shared" si="1"/>
        <v>42904.188411458344</v>
      </c>
      <c r="J75" s="38">
        <f t="shared" si="2"/>
      </c>
      <c r="K75" s="6">
        <f t="shared" si="5"/>
        <v>19.5</v>
      </c>
      <c r="L75" s="32">
        <v>1</v>
      </c>
      <c r="M75" s="28">
        <f t="shared" si="6"/>
        <v>49</v>
      </c>
      <c r="N75" s="29">
        <f t="shared" si="7"/>
        <v>42904.188411458344</v>
      </c>
      <c r="O75" s="29">
        <f t="shared" si="3"/>
        <v>42904.188411458344</v>
      </c>
      <c r="P75" s="31">
        <f t="shared" si="8"/>
        <v>42904.188411458344</v>
      </c>
      <c r="Q75" s="31"/>
    </row>
    <row r="76" spans="1:17" ht="14.25" customHeight="1">
      <c r="A76" s="12">
        <f t="shared" si="4"/>
      </c>
      <c r="B76" s="13">
        <f t="shared" si="0"/>
        <v>54</v>
      </c>
      <c r="C76" s="69">
        <v>5</v>
      </c>
      <c r="D76" s="54"/>
      <c r="E76" s="61" t="s">
        <v>123</v>
      </c>
      <c r="F76" s="61" t="s">
        <v>174</v>
      </c>
      <c r="G76" s="17"/>
      <c r="H76" s="18"/>
      <c r="I76" s="19">
        <f t="shared" si="1"/>
        <v>42904.19909521903</v>
      </c>
      <c r="J76" s="38">
        <f t="shared" si="2"/>
      </c>
      <c r="K76" s="6">
        <f t="shared" si="5"/>
        <v>19.5</v>
      </c>
      <c r="L76" s="32"/>
      <c r="M76" s="28">
        <f t="shared" si="6"/>
        <v>54</v>
      </c>
      <c r="N76" s="29">
        <f t="shared" si="7"/>
        <v>42904.19909521903</v>
      </c>
      <c r="O76" s="29">
        <f t="shared" si="3"/>
        <v>42904.19909521903</v>
      </c>
      <c r="P76" s="31">
        <f t="shared" si="8"/>
        <v>42904.19909521903</v>
      </c>
      <c r="Q76" s="31"/>
    </row>
    <row r="77" spans="1:17" ht="14.25" customHeight="1">
      <c r="A77" s="12">
        <f t="shared" si="4"/>
      </c>
      <c r="B77" s="13">
        <f t="shared" si="0"/>
        <v>60</v>
      </c>
      <c r="C77" s="69">
        <v>6</v>
      </c>
      <c r="D77" s="54"/>
      <c r="E77" s="61" t="s">
        <v>124</v>
      </c>
      <c r="F77" s="61" t="s">
        <v>174</v>
      </c>
      <c r="G77" s="17"/>
      <c r="H77" s="18"/>
      <c r="I77" s="19">
        <f t="shared" si="1"/>
        <v>42904.21191573185</v>
      </c>
      <c r="J77" s="38">
        <f t="shared" si="2"/>
      </c>
      <c r="K77" s="6">
        <f t="shared" si="5"/>
        <v>19.5</v>
      </c>
      <c r="L77" s="32">
        <v>1</v>
      </c>
      <c r="M77" s="28">
        <f t="shared" si="6"/>
        <v>60</v>
      </c>
      <c r="N77" s="29">
        <f t="shared" si="7"/>
        <v>42904.21191573185</v>
      </c>
      <c r="O77" s="29">
        <f t="shared" si="3"/>
        <v>42904.21191573185</v>
      </c>
      <c r="P77" s="31">
        <f t="shared" si="8"/>
        <v>42904.21191573185</v>
      </c>
      <c r="Q77" s="31"/>
    </row>
    <row r="78" spans="1:17" ht="14.25" customHeight="1">
      <c r="A78" s="12">
        <f t="shared" si="4"/>
      </c>
      <c r="B78" s="13">
        <f t="shared" si="0"/>
        <v>65</v>
      </c>
      <c r="C78" s="69">
        <v>5</v>
      </c>
      <c r="D78" s="54"/>
      <c r="E78" s="61" t="s">
        <v>125</v>
      </c>
      <c r="F78" s="61" t="s">
        <v>175</v>
      </c>
      <c r="G78" s="17"/>
      <c r="H78" s="18"/>
      <c r="I78" s="19">
        <f t="shared" si="1"/>
        <v>42904.22259949254</v>
      </c>
      <c r="J78" s="38">
        <f t="shared" si="2"/>
      </c>
      <c r="K78" s="6">
        <f t="shared" si="5"/>
        <v>19.5</v>
      </c>
      <c r="L78" s="32"/>
      <c r="M78" s="28">
        <f t="shared" si="6"/>
        <v>65</v>
      </c>
      <c r="N78" s="29">
        <f t="shared" si="7"/>
        <v>42904.22259949254</v>
      </c>
      <c r="O78" s="29">
        <f t="shared" si="3"/>
        <v>42904.22259949254</v>
      </c>
      <c r="P78" s="31">
        <f t="shared" si="8"/>
        <v>42904.22259949254</v>
      </c>
      <c r="Q78" s="31"/>
    </row>
    <row r="79" spans="1:17" ht="14.25" customHeight="1">
      <c r="A79" s="12">
        <f t="shared" si="4"/>
      </c>
      <c r="B79" s="13">
        <f t="shared" si="0"/>
        <v>71</v>
      </c>
      <c r="C79" s="69">
        <v>6</v>
      </c>
      <c r="D79" s="54"/>
      <c r="E79" s="61" t="s">
        <v>126</v>
      </c>
      <c r="F79" s="61" t="s">
        <v>176</v>
      </c>
      <c r="G79" s="17"/>
      <c r="H79" s="18"/>
      <c r="I79" s="19">
        <f t="shared" si="1"/>
        <v>42904.23542000536</v>
      </c>
      <c r="J79" s="38">
        <f t="shared" si="2"/>
      </c>
      <c r="K79" s="6">
        <f t="shared" si="5"/>
        <v>19.5</v>
      </c>
      <c r="L79" s="6">
        <v>1</v>
      </c>
      <c r="M79" s="28">
        <f t="shared" si="6"/>
        <v>71</v>
      </c>
      <c r="N79" s="29">
        <f t="shared" si="7"/>
        <v>42904.23542000536</v>
      </c>
      <c r="O79" s="29">
        <f t="shared" si="3"/>
        <v>42904.23542000536</v>
      </c>
      <c r="P79" s="31">
        <f t="shared" si="8"/>
        <v>42904.23542000536</v>
      </c>
      <c r="Q79" s="31"/>
    </row>
    <row r="80" spans="1:17" ht="14.25" customHeight="1">
      <c r="A80" s="12">
        <f t="shared" si="4"/>
      </c>
      <c r="B80" s="13">
        <f aca="true" t="shared" si="9" ref="B80:B106">IF($C80="","",$M80)</f>
        <v>73</v>
      </c>
      <c r="C80" s="70">
        <v>2</v>
      </c>
      <c r="D80" s="54"/>
      <c r="E80" s="62" t="s">
        <v>127</v>
      </c>
      <c r="F80" s="62" t="s">
        <v>177</v>
      </c>
      <c r="G80" s="17"/>
      <c r="H80" s="18"/>
      <c r="I80" s="19">
        <f aca="true" t="shared" si="10" ref="I80:I106">IF($C80="","",$N80)</f>
        <v>42904.23969350963</v>
      </c>
      <c r="J80" s="38">
        <f aca="true" t="shared" si="11" ref="J80:J106">IF($G80=0,"",$O80)</f>
      </c>
      <c r="K80" s="6">
        <f t="shared" si="5"/>
        <v>19.5</v>
      </c>
      <c r="L80" s="6"/>
      <c r="M80" s="28">
        <f t="shared" si="6"/>
        <v>73</v>
      </c>
      <c r="N80" s="29">
        <f t="shared" si="7"/>
        <v>42904.23969350963</v>
      </c>
      <c r="O80" s="29">
        <f aca="true" t="shared" si="12" ref="O80:O106">$N80+$G80</f>
        <v>42904.23969350963</v>
      </c>
      <c r="P80" s="31">
        <f t="shared" si="8"/>
        <v>42904.23969350963</v>
      </c>
      <c r="Q80" s="31"/>
    </row>
    <row r="81" spans="1:17" ht="14.25" customHeight="1">
      <c r="A81" s="12">
        <f aca="true" t="shared" si="13" ref="A81:A106">IF(DAY($P81)&lt;&gt;DAY($P80),$P81,"")</f>
      </c>
      <c r="B81" s="13">
        <f t="shared" si="9"/>
        <v>80</v>
      </c>
      <c r="C81" s="70">
        <v>7</v>
      </c>
      <c r="D81" s="54"/>
      <c r="E81" s="62" t="s">
        <v>128</v>
      </c>
      <c r="F81" s="62" t="s">
        <v>178</v>
      </c>
      <c r="G81" s="17"/>
      <c r="H81" s="18"/>
      <c r="I81" s="19">
        <f t="shared" si="10"/>
        <v>42904.254650774594</v>
      </c>
      <c r="J81" s="38">
        <f t="shared" si="11"/>
      </c>
      <c r="K81" s="6">
        <f aca="true" t="shared" si="14" ref="K81:K107">IF($H81="",$K80,$H81)</f>
        <v>19.5</v>
      </c>
      <c r="L81" s="32">
        <v>1</v>
      </c>
      <c r="M81" s="28">
        <f aca="true" t="shared" si="15" ref="M81:M106">IF($G80&gt;0.125,$C81,$C81+$M80)</f>
        <v>80</v>
      </c>
      <c r="N81" s="29">
        <f aca="true" t="shared" si="16" ref="N81:N106">$O80+$C81/$K81/24</f>
        <v>42904.254650774594</v>
      </c>
      <c r="O81" s="29">
        <f t="shared" si="12"/>
        <v>42904.254650774594</v>
      </c>
      <c r="P81" s="31">
        <f aca="true" t="shared" si="17" ref="P81:P106">IF($C81="",$P80,$N81)</f>
        <v>42904.254650774594</v>
      </c>
      <c r="Q81" s="31"/>
    </row>
    <row r="82" spans="1:17" ht="14.25" customHeight="1">
      <c r="A82" s="12">
        <f t="shared" si="13"/>
      </c>
      <c r="B82" s="13">
        <f t="shared" si="9"/>
        <v>88</v>
      </c>
      <c r="C82" s="70">
        <v>8</v>
      </c>
      <c r="D82" s="54"/>
      <c r="E82" s="62" t="s">
        <v>129</v>
      </c>
      <c r="F82" s="62" t="s">
        <v>178</v>
      </c>
      <c r="G82" s="17"/>
      <c r="H82" s="18"/>
      <c r="I82" s="19">
        <f t="shared" si="10"/>
        <v>42904.27174479169</v>
      </c>
      <c r="J82" s="38">
        <f t="shared" si="11"/>
      </c>
      <c r="K82" s="6">
        <f t="shared" si="14"/>
        <v>19.5</v>
      </c>
      <c r="L82" s="32"/>
      <c r="M82" s="28">
        <f t="shared" si="15"/>
        <v>88</v>
      </c>
      <c r="N82" s="29">
        <f t="shared" si="16"/>
        <v>42904.27174479169</v>
      </c>
      <c r="O82" s="29">
        <f t="shared" si="12"/>
        <v>42904.27174479169</v>
      </c>
      <c r="P82" s="31">
        <f t="shared" si="17"/>
        <v>42904.27174479169</v>
      </c>
      <c r="Q82" s="31"/>
    </row>
    <row r="83" spans="1:17" ht="14.25" customHeight="1">
      <c r="A83" s="12">
        <f t="shared" si="13"/>
      </c>
      <c r="B83" s="13">
        <f t="shared" si="9"/>
        <v>97</v>
      </c>
      <c r="C83" s="70">
        <v>9</v>
      </c>
      <c r="D83" s="60"/>
      <c r="E83" s="62" t="s">
        <v>130</v>
      </c>
      <c r="F83" s="62" t="s">
        <v>178</v>
      </c>
      <c r="G83" s="17"/>
      <c r="H83" s="18"/>
      <c r="I83" s="19">
        <f t="shared" si="10"/>
        <v>42904.29097556092</v>
      </c>
      <c r="J83" s="38">
        <f t="shared" si="11"/>
      </c>
      <c r="K83" s="6">
        <f t="shared" si="14"/>
        <v>19.5</v>
      </c>
      <c r="L83" s="32">
        <v>1</v>
      </c>
      <c r="M83" s="28">
        <f t="shared" si="15"/>
        <v>97</v>
      </c>
      <c r="N83" s="29">
        <f t="shared" si="16"/>
        <v>42904.29097556092</v>
      </c>
      <c r="O83" s="29">
        <f t="shared" si="12"/>
        <v>42904.29097556092</v>
      </c>
      <c r="P83" s="31">
        <f t="shared" si="17"/>
        <v>42904.29097556092</v>
      </c>
      <c r="Q83" s="31"/>
    </row>
    <row r="84" spans="1:17" ht="14.25" customHeight="1">
      <c r="A84" s="12">
        <f t="shared" si="13"/>
      </c>
      <c r="B84" s="13">
        <f t="shared" si="9"/>
        <v>110</v>
      </c>
      <c r="C84" s="70">
        <v>13</v>
      </c>
      <c r="D84" s="60" t="s">
        <v>61</v>
      </c>
      <c r="E84" s="57" t="s">
        <v>131</v>
      </c>
      <c r="F84" s="62" t="s">
        <v>179</v>
      </c>
      <c r="G84" s="17">
        <v>0.010416666666666666</v>
      </c>
      <c r="H84" s="18"/>
      <c r="I84" s="19">
        <f t="shared" si="10"/>
        <v>42904.3187533387</v>
      </c>
      <c r="J84" s="38">
        <f t="shared" si="11"/>
        <v>42904.32917000537</v>
      </c>
      <c r="K84" s="6">
        <f t="shared" si="14"/>
        <v>19.5</v>
      </c>
      <c r="L84" s="32"/>
      <c r="M84" s="28">
        <f t="shared" si="15"/>
        <v>110</v>
      </c>
      <c r="N84" s="29">
        <f t="shared" si="16"/>
        <v>42904.3187533387</v>
      </c>
      <c r="O84" s="29">
        <f t="shared" si="12"/>
        <v>42904.32917000537</v>
      </c>
      <c r="P84" s="31">
        <f t="shared" si="17"/>
        <v>42904.3187533387</v>
      </c>
      <c r="Q84" s="31"/>
    </row>
    <row r="85" spans="1:17" ht="14.25" customHeight="1">
      <c r="A85" s="12">
        <f t="shared" si="13"/>
      </c>
      <c r="B85" s="13">
        <f t="shared" si="9"/>
        <v>144</v>
      </c>
      <c r="C85" s="70">
        <v>34</v>
      </c>
      <c r="D85" s="54"/>
      <c r="E85" s="62" t="s">
        <v>132</v>
      </c>
      <c r="F85" s="62" t="s">
        <v>180</v>
      </c>
      <c r="G85" s="17"/>
      <c r="H85" s="18"/>
      <c r="I85" s="19">
        <f t="shared" si="10"/>
        <v>42904.401819578015</v>
      </c>
      <c r="J85" s="38">
        <f t="shared" si="11"/>
      </c>
      <c r="K85" s="6">
        <f t="shared" si="14"/>
        <v>19.5</v>
      </c>
      <c r="L85" s="6">
        <v>1</v>
      </c>
      <c r="M85" s="28">
        <f t="shared" si="15"/>
        <v>144</v>
      </c>
      <c r="N85" s="29">
        <f t="shared" si="16"/>
        <v>42904.401819578015</v>
      </c>
      <c r="O85" s="29">
        <f t="shared" si="12"/>
        <v>42904.401819578015</v>
      </c>
      <c r="P85" s="31">
        <f t="shared" si="17"/>
        <v>42904.401819578015</v>
      </c>
      <c r="Q85" s="31"/>
    </row>
    <row r="86" spans="1:17" ht="14.25" customHeight="1">
      <c r="A86" s="12">
        <f t="shared" si="13"/>
      </c>
      <c r="B86" s="13">
        <f t="shared" si="9"/>
      </c>
      <c r="C86" s="14"/>
      <c r="D86" s="54"/>
      <c r="E86" s="15"/>
      <c r="F86" s="16"/>
      <c r="G86" s="17"/>
      <c r="H86" s="18"/>
      <c r="I86" s="19">
        <f t="shared" si="10"/>
      </c>
      <c r="J86" s="38">
        <f t="shared" si="11"/>
      </c>
      <c r="K86" s="6">
        <f t="shared" si="14"/>
        <v>19.5</v>
      </c>
      <c r="L86" s="6"/>
      <c r="M86" s="28">
        <f t="shared" si="15"/>
        <v>144</v>
      </c>
      <c r="N86" s="29">
        <f t="shared" si="16"/>
        <v>42904.401819578015</v>
      </c>
      <c r="O86" s="29">
        <f t="shared" si="12"/>
        <v>42904.401819578015</v>
      </c>
      <c r="P86" s="31">
        <f t="shared" si="17"/>
        <v>42904.401819578015</v>
      </c>
      <c r="Q86" s="31"/>
    </row>
    <row r="87" spans="1:17" ht="14.25" customHeight="1">
      <c r="A87" s="12">
        <f t="shared" si="13"/>
      </c>
      <c r="B87" s="13">
        <f t="shared" si="9"/>
      </c>
      <c r="C87" s="14"/>
      <c r="D87" s="54"/>
      <c r="E87" s="15"/>
      <c r="F87" s="16"/>
      <c r="G87" s="17"/>
      <c r="H87" s="18"/>
      <c r="I87" s="19">
        <f t="shared" si="10"/>
      </c>
      <c r="J87" s="38">
        <f t="shared" si="11"/>
      </c>
      <c r="K87" s="6">
        <f t="shared" si="14"/>
        <v>19.5</v>
      </c>
      <c r="L87" s="32">
        <v>1</v>
      </c>
      <c r="M87" s="28">
        <f t="shared" si="15"/>
        <v>144</v>
      </c>
      <c r="N87" s="29">
        <f t="shared" si="16"/>
        <v>42904.401819578015</v>
      </c>
      <c r="O87" s="29">
        <f t="shared" si="12"/>
        <v>42904.401819578015</v>
      </c>
      <c r="P87" s="31">
        <f t="shared" si="17"/>
        <v>42904.401819578015</v>
      </c>
      <c r="Q87" s="31"/>
    </row>
    <row r="88" spans="1:17" ht="14.25" customHeight="1">
      <c r="A88" s="12">
        <f t="shared" si="13"/>
      </c>
      <c r="B88" s="13">
        <f t="shared" si="9"/>
      </c>
      <c r="C88" s="14"/>
      <c r="D88" s="54"/>
      <c r="E88" s="15"/>
      <c r="F88" s="16"/>
      <c r="G88" s="17"/>
      <c r="H88" s="18"/>
      <c r="I88" s="19">
        <f t="shared" si="10"/>
      </c>
      <c r="J88" s="38">
        <f t="shared" si="11"/>
      </c>
      <c r="K88" s="6">
        <f t="shared" si="14"/>
        <v>19.5</v>
      </c>
      <c r="L88" s="32"/>
      <c r="M88" s="28">
        <f t="shared" si="15"/>
        <v>144</v>
      </c>
      <c r="N88" s="29">
        <f t="shared" si="16"/>
        <v>42904.401819578015</v>
      </c>
      <c r="O88" s="29">
        <f t="shared" si="12"/>
        <v>42904.401819578015</v>
      </c>
      <c r="P88" s="31">
        <f t="shared" si="17"/>
        <v>42904.401819578015</v>
      </c>
      <c r="Q88" s="31"/>
    </row>
    <row r="89" spans="1:17" ht="14.25" customHeight="1">
      <c r="A89" s="12">
        <f t="shared" si="13"/>
      </c>
      <c r="B89" s="13">
        <f t="shared" si="9"/>
      </c>
      <c r="C89" s="14"/>
      <c r="D89" s="54"/>
      <c r="E89" s="15"/>
      <c r="F89" s="16"/>
      <c r="G89" s="17"/>
      <c r="H89" s="18"/>
      <c r="I89" s="19">
        <f t="shared" si="10"/>
      </c>
      <c r="J89" s="38">
        <f t="shared" si="11"/>
      </c>
      <c r="K89" s="6">
        <f t="shared" si="14"/>
        <v>19.5</v>
      </c>
      <c r="L89" s="32">
        <v>1</v>
      </c>
      <c r="M89" s="28">
        <f t="shared" si="15"/>
        <v>144</v>
      </c>
      <c r="N89" s="29">
        <f t="shared" si="16"/>
        <v>42904.401819578015</v>
      </c>
      <c r="O89" s="29">
        <f t="shared" si="12"/>
        <v>42904.401819578015</v>
      </c>
      <c r="P89" s="31">
        <f t="shared" si="17"/>
        <v>42904.401819578015</v>
      </c>
      <c r="Q89" s="31"/>
    </row>
    <row r="90" spans="1:17" ht="14.25" customHeight="1">
      <c r="A90" s="12">
        <f t="shared" si="13"/>
      </c>
      <c r="B90" s="13">
        <f t="shared" si="9"/>
      </c>
      <c r="C90" s="14"/>
      <c r="D90" s="54"/>
      <c r="E90" s="15"/>
      <c r="F90" s="16"/>
      <c r="G90" s="17"/>
      <c r="H90" s="18"/>
      <c r="I90" s="19">
        <f t="shared" si="10"/>
      </c>
      <c r="J90" s="38">
        <f t="shared" si="11"/>
      </c>
      <c r="K90" s="6">
        <f t="shared" si="14"/>
        <v>19.5</v>
      </c>
      <c r="L90" s="32"/>
      <c r="M90" s="28">
        <f t="shared" si="15"/>
        <v>144</v>
      </c>
      <c r="N90" s="29">
        <f t="shared" si="16"/>
        <v>42904.401819578015</v>
      </c>
      <c r="O90" s="29">
        <f t="shared" si="12"/>
        <v>42904.401819578015</v>
      </c>
      <c r="P90" s="31">
        <f t="shared" si="17"/>
        <v>42904.401819578015</v>
      </c>
      <c r="Q90" s="31"/>
    </row>
    <row r="91" spans="1:17" ht="14.25" customHeight="1">
      <c r="A91" s="12">
        <f t="shared" si="13"/>
      </c>
      <c r="B91" s="13">
        <f t="shared" si="9"/>
      </c>
      <c r="C91" s="14"/>
      <c r="D91" s="54"/>
      <c r="E91" s="15"/>
      <c r="F91" s="16"/>
      <c r="G91" s="17"/>
      <c r="H91" s="18"/>
      <c r="I91" s="19">
        <f t="shared" si="10"/>
      </c>
      <c r="J91" s="38">
        <f t="shared" si="11"/>
      </c>
      <c r="K91" s="6">
        <f t="shared" si="14"/>
        <v>19.5</v>
      </c>
      <c r="L91" s="6">
        <v>1</v>
      </c>
      <c r="M91" s="28">
        <f t="shared" si="15"/>
        <v>144</v>
      </c>
      <c r="N91" s="29">
        <f t="shared" si="16"/>
        <v>42904.401819578015</v>
      </c>
      <c r="O91" s="29">
        <f t="shared" si="12"/>
        <v>42904.401819578015</v>
      </c>
      <c r="P91" s="31">
        <f t="shared" si="17"/>
        <v>42904.401819578015</v>
      </c>
      <c r="Q91" s="31"/>
    </row>
    <row r="92" spans="1:17" ht="14.25" customHeight="1">
      <c r="A92" s="12">
        <f t="shared" si="13"/>
      </c>
      <c r="B92" s="13">
        <f t="shared" si="9"/>
      </c>
      <c r="C92" s="14"/>
      <c r="D92" s="54"/>
      <c r="E92" s="15"/>
      <c r="F92" s="16"/>
      <c r="G92" s="17"/>
      <c r="H92" s="18"/>
      <c r="I92" s="19">
        <f t="shared" si="10"/>
      </c>
      <c r="J92" s="38">
        <f t="shared" si="11"/>
      </c>
      <c r="K92" s="6">
        <f t="shared" si="14"/>
        <v>19.5</v>
      </c>
      <c r="L92" s="6"/>
      <c r="M92" s="28">
        <f t="shared" si="15"/>
        <v>144</v>
      </c>
      <c r="N92" s="29">
        <f t="shared" si="16"/>
        <v>42904.401819578015</v>
      </c>
      <c r="O92" s="29">
        <f t="shared" si="12"/>
        <v>42904.401819578015</v>
      </c>
      <c r="P92" s="31">
        <f t="shared" si="17"/>
        <v>42904.401819578015</v>
      </c>
      <c r="Q92" s="31"/>
    </row>
    <row r="93" spans="1:17" ht="14.25" customHeight="1">
      <c r="A93" s="12">
        <f t="shared" si="13"/>
      </c>
      <c r="B93" s="13">
        <f t="shared" si="9"/>
      </c>
      <c r="C93" s="14"/>
      <c r="D93" s="54"/>
      <c r="E93" s="15"/>
      <c r="F93" s="16"/>
      <c r="G93" s="17"/>
      <c r="H93" s="18"/>
      <c r="I93" s="19">
        <f t="shared" si="10"/>
      </c>
      <c r="J93" s="38">
        <f t="shared" si="11"/>
      </c>
      <c r="K93" s="6">
        <f t="shared" si="14"/>
        <v>19.5</v>
      </c>
      <c r="L93" s="32">
        <v>1</v>
      </c>
      <c r="M93" s="28">
        <f t="shared" si="15"/>
        <v>144</v>
      </c>
      <c r="N93" s="29">
        <f t="shared" si="16"/>
        <v>42904.401819578015</v>
      </c>
      <c r="O93" s="29">
        <f t="shared" si="12"/>
        <v>42904.401819578015</v>
      </c>
      <c r="P93" s="31">
        <f t="shared" si="17"/>
        <v>42904.401819578015</v>
      </c>
      <c r="Q93" s="31"/>
    </row>
    <row r="94" spans="1:17" ht="14.25" customHeight="1">
      <c r="A94" s="12">
        <f t="shared" si="13"/>
      </c>
      <c r="B94" s="13">
        <f t="shared" si="9"/>
      </c>
      <c r="C94" s="14"/>
      <c r="D94" s="54"/>
      <c r="E94" s="15"/>
      <c r="F94" s="16"/>
      <c r="G94" s="17"/>
      <c r="H94" s="18"/>
      <c r="I94" s="19">
        <f t="shared" si="10"/>
      </c>
      <c r="J94" s="38">
        <f t="shared" si="11"/>
      </c>
      <c r="K94" s="6">
        <f t="shared" si="14"/>
        <v>19.5</v>
      </c>
      <c r="L94" s="32"/>
      <c r="M94" s="28">
        <f t="shared" si="15"/>
        <v>144</v>
      </c>
      <c r="N94" s="29">
        <f t="shared" si="16"/>
        <v>42904.401819578015</v>
      </c>
      <c r="O94" s="29">
        <f t="shared" si="12"/>
        <v>42904.401819578015</v>
      </c>
      <c r="P94" s="31">
        <f t="shared" si="17"/>
        <v>42904.401819578015</v>
      </c>
      <c r="Q94" s="31"/>
    </row>
    <row r="95" spans="1:17" ht="14.25" customHeight="1">
      <c r="A95" s="12">
        <f t="shared" si="13"/>
      </c>
      <c r="B95" s="13">
        <f t="shared" si="9"/>
      </c>
      <c r="C95" s="14"/>
      <c r="D95" s="54"/>
      <c r="E95" s="15"/>
      <c r="F95" s="16"/>
      <c r="G95" s="17"/>
      <c r="H95" s="18"/>
      <c r="I95" s="19">
        <f t="shared" si="10"/>
      </c>
      <c r="J95" s="38">
        <f t="shared" si="11"/>
      </c>
      <c r="K95" s="6">
        <f t="shared" si="14"/>
        <v>19.5</v>
      </c>
      <c r="L95" s="32">
        <v>1</v>
      </c>
      <c r="M95" s="28">
        <f t="shared" si="15"/>
        <v>144</v>
      </c>
      <c r="N95" s="29">
        <f t="shared" si="16"/>
        <v>42904.401819578015</v>
      </c>
      <c r="O95" s="29">
        <f t="shared" si="12"/>
        <v>42904.401819578015</v>
      </c>
      <c r="P95" s="31">
        <f t="shared" si="17"/>
        <v>42904.401819578015</v>
      </c>
      <c r="Q95" s="31"/>
    </row>
    <row r="96" spans="1:17" ht="14.25" customHeight="1">
      <c r="A96" s="12">
        <f t="shared" si="13"/>
      </c>
      <c r="B96" s="13">
        <f t="shared" si="9"/>
      </c>
      <c r="C96" s="14"/>
      <c r="D96" s="54"/>
      <c r="E96" s="15"/>
      <c r="F96" s="16"/>
      <c r="G96" s="17"/>
      <c r="H96" s="18"/>
      <c r="I96" s="19">
        <f t="shared" si="10"/>
      </c>
      <c r="J96" s="38">
        <f t="shared" si="11"/>
      </c>
      <c r="K96" s="6">
        <f t="shared" si="14"/>
        <v>19.5</v>
      </c>
      <c r="L96" s="32"/>
      <c r="M96" s="28">
        <f t="shared" si="15"/>
        <v>144</v>
      </c>
      <c r="N96" s="29">
        <f t="shared" si="16"/>
        <v>42904.401819578015</v>
      </c>
      <c r="O96" s="29">
        <f t="shared" si="12"/>
        <v>42904.401819578015</v>
      </c>
      <c r="P96" s="31">
        <f t="shared" si="17"/>
        <v>42904.401819578015</v>
      </c>
      <c r="Q96" s="31"/>
    </row>
    <row r="97" spans="1:17" ht="14.25" customHeight="1">
      <c r="A97" s="12">
        <f t="shared" si="13"/>
      </c>
      <c r="B97" s="13">
        <f t="shared" si="9"/>
      </c>
      <c r="C97" s="14"/>
      <c r="D97" s="54"/>
      <c r="E97" s="15"/>
      <c r="F97" s="16"/>
      <c r="G97" s="17"/>
      <c r="H97" s="18"/>
      <c r="I97" s="19">
        <f t="shared" si="10"/>
      </c>
      <c r="J97" s="38">
        <f t="shared" si="11"/>
      </c>
      <c r="K97" s="6">
        <f t="shared" si="14"/>
        <v>19.5</v>
      </c>
      <c r="L97" s="6">
        <v>1</v>
      </c>
      <c r="M97" s="28">
        <f t="shared" si="15"/>
        <v>144</v>
      </c>
      <c r="N97" s="29">
        <f t="shared" si="16"/>
        <v>42904.401819578015</v>
      </c>
      <c r="O97" s="29">
        <f t="shared" si="12"/>
        <v>42904.401819578015</v>
      </c>
      <c r="P97" s="31">
        <f t="shared" si="17"/>
        <v>42904.401819578015</v>
      </c>
      <c r="Q97" s="31"/>
    </row>
    <row r="98" spans="1:17" ht="14.25" customHeight="1">
      <c r="A98" s="12">
        <f t="shared" si="13"/>
      </c>
      <c r="B98" s="13">
        <f t="shared" si="9"/>
      </c>
      <c r="C98" s="14"/>
      <c r="D98" s="54"/>
      <c r="E98" s="15"/>
      <c r="F98" s="16"/>
      <c r="G98" s="17"/>
      <c r="H98" s="18"/>
      <c r="I98" s="19">
        <f t="shared" si="10"/>
      </c>
      <c r="J98" s="38">
        <f t="shared" si="11"/>
      </c>
      <c r="K98" s="6">
        <f t="shared" si="14"/>
        <v>19.5</v>
      </c>
      <c r="L98" s="6"/>
      <c r="M98" s="28">
        <f t="shared" si="15"/>
        <v>144</v>
      </c>
      <c r="N98" s="29">
        <f t="shared" si="16"/>
        <v>42904.401819578015</v>
      </c>
      <c r="O98" s="29">
        <f t="shared" si="12"/>
        <v>42904.401819578015</v>
      </c>
      <c r="P98" s="31">
        <f t="shared" si="17"/>
        <v>42904.401819578015</v>
      </c>
      <c r="Q98" s="31"/>
    </row>
    <row r="99" spans="1:17" ht="14.25" customHeight="1">
      <c r="A99" s="12">
        <f t="shared" si="13"/>
      </c>
      <c r="B99" s="13">
        <f t="shared" si="9"/>
      </c>
      <c r="C99" s="14"/>
      <c r="D99" s="54"/>
      <c r="E99" s="15"/>
      <c r="F99" s="16"/>
      <c r="G99" s="17"/>
      <c r="H99" s="18"/>
      <c r="I99" s="19">
        <f t="shared" si="10"/>
      </c>
      <c r="J99" s="38">
        <f t="shared" si="11"/>
      </c>
      <c r="K99" s="6">
        <f t="shared" si="14"/>
        <v>19.5</v>
      </c>
      <c r="L99" s="32">
        <v>1</v>
      </c>
      <c r="M99" s="28">
        <f t="shared" si="15"/>
        <v>144</v>
      </c>
      <c r="N99" s="29">
        <f t="shared" si="16"/>
        <v>42904.401819578015</v>
      </c>
      <c r="O99" s="29">
        <f t="shared" si="12"/>
        <v>42904.401819578015</v>
      </c>
      <c r="P99" s="31">
        <f t="shared" si="17"/>
        <v>42904.401819578015</v>
      </c>
      <c r="Q99" s="31"/>
    </row>
    <row r="100" spans="1:17" ht="14.25" customHeight="1">
      <c r="A100" s="12">
        <f t="shared" si="13"/>
      </c>
      <c r="B100" s="13">
        <f t="shared" si="9"/>
      </c>
      <c r="C100" s="14"/>
      <c r="D100" s="54"/>
      <c r="E100" s="15"/>
      <c r="F100" s="16"/>
      <c r="G100" s="17"/>
      <c r="H100" s="18"/>
      <c r="I100" s="19">
        <f t="shared" si="10"/>
      </c>
      <c r="J100" s="38">
        <f t="shared" si="11"/>
      </c>
      <c r="K100" s="6">
        <f t="shared" si="14"/>
        <v>19.5</v>
      </c>
      <c r="L100" s="32"/>
      <c r="M100" s="28">
        <f t="shared" si="15"/>
        <v>144</v>
      </c>
      <c r="N100" s="29">
        <f t="shared" si="16"/>
        <v>42904.401819578015</v>
      </c>
      <c r="O100" s="29">
        <f t="shared" si="12"/>
        <v>42904.401819578015</v>
      </c>
      <c r="P100" s="31">
        <f t="shared" si="17"/>
        <v>42904.401819578015</v>
      </c>
      <c r="Q100" s="31"/>
    </row>
    <row r="101" spans="1:17" ht="14.25" customHeight="1">
      <c r="A101" s="12">
        <f t="shared" si="13"/>
      </c>
      <c r="B101" s="13">
        <f t="shared" si="9"/>
      </c>
      <c r="C101" s="14"/>
      <c r="D101" s="54"/>
      <c r="E101" s="15"/>
      <c r="F101" s="16"/>
      <c r="G101" s="17"/>
      <c r="H101" s="18"/>
      <c r="I101" s="19">
        <f t="shared" si="10"/>
      </c>
      <c r="J101" s="38">
        <f t="shared" si="11"/>
      </c>
      <c r="K101" s="6">
        <f t="shared" si="14"/>
        <v>19.5</v>
      </c>
      <c r="L101" s="32">
        <v>1</v>
      </c>
      <c r="M101" s="28">
        <f t="shared" si="15"/>
        <v>144</v>
      </c>
      <c r="N101" s="29">
        <f t="shared" si="16"/>
        <v>42904.401819578015</v>
      </c>
      <c r="O101" s="29">
        <f t="shared" si="12"/>
        <v>42904.401819578015</v>
      </c>
      <c r="P101" s="31">
        <f t="shared" si="17"/>
        <v>42904.401819578015</v>
      </c>
      <c r="Q101" s="31"/>
    </row>
    <row r="102" spans="1:17" ht="14.25" customHeight="1">
      <c r="A102" s="12">
        <f t="shared" si="13"/>
      </c>
      <c r="B102" s="13">
        <f t="shared" si="9"/>
      </c>
      <c r="C102" s="14"/>
      <c r="D102" s="54"/>
      <c r="E102" s="15"/>
      <c r="F102" s="16"/>
      <c r="G102" s="17"/>
      <c r="H102" s="18"/>
      <c r="I102" s="19">
        <f t="shared" si="10"/>
      </c>
      <c r="J102" s="38">
        <f t="shared" si="11"/>
      </c>
      <c r="K102" s="6">
        <f t="shared" si="14"/>
        <v>19.5</v>
      </c>
      <c r="L102" s="32"/>
      <c r="M102" s="28">
        <f t="shared" si="15"/>
        <v>144</v>
      </c>
      <c r="N102" s="29">
        <f t="shared" si="16"/>
        <v>42904.401819578015</v>
      </c>
      <c r="O102" s="29">
        <f t="shared" si="12"/>
        <v>42904.401819578015</v>
      </c>
      <c r="P102" s="31">
        <f t="shared" si="17"/>
        <v>42904.401819578015</v>
      </c>
      <c r="Q102" s="31"/>
    </row>
    <row r="103" spans="1:17" ht="14.25" customHeight="1">
      <c r="A103" s="12">
        <f t="shared" si="13"/>
      </c>
      <c r="B103" s="13">
        <f t="shared" si="9"/>
      </c>
      <c r="C103" s="14"/>
      <c r="D103" s="54"/>
      <c r="E103" s="15"/>
      <c r="F103" s="16"/>
      <c r="G103" s="17"/>
      <c r="H103" s="18"/>
      <c r="I103" s="19">
        <f t="shared" si="10"/>
      </c>
      <c r="J103" s="38">
        <f t="shared" si="11"/>
      </c>
      <c r="K103" s="6">
        <f t="shared" si="14"/>
        <v>19.5</v>
      </c>
      <c r="L103" s="6">
        <v>1</v>
      </c>
      <c r="M103" s="28">
        <f t="shared" si="15"/>
        <v>144</v>
      </c>
      <c r="N103" s="29">
        <f t="shared" si="16"/>
        <v>42904.401819578015</v>
      </c>
      <c r="O103" s="29">
        <f t="shared" si="12"/>
        <v>42904.401819578015</v>
      </c>
      <c r="P103" s="31">
        <f t="shared" si="17"/>
        <v>42904.401819578015</v>
      </c>
      <c r="Q103" s="31"/>
    </row>
    <row r="104" spans="1:17" ht="14.25" customHeight="1">
      <c r="A104" s="12">
        <f t="shared" si="13"/>
      </c>
      <c r="B104" s="13">
        <f t="shared" si="9"/>
      </c>
      <c r="C104" s="14"/>
      <c r="D104" s="54"/>
      <c r="E104" s="15"/>
      <c r="F104" s="16"/>
      <c r="G104" s="17"/>
      <c r="H104" s="18"/>
      <c r="I104" s="19">
        <f t="shared" si="10"/>
      </c>
      <c r="J104" s="38">
        <f t="shared" si="11"/>
      </c>
      <c r="K104" s="6">
        <f t="shared" si="14"/>
        <v>19.5</v>
      </c>
      <c r="L104" s="6"/>
      <c r="M104" s="28">
        <f t="shared" si="15"/>
        <v>144</v>
      </c>
      <c r="N104" s="29">
        <f t="shared" si="16"/>
        <v>42904.401819578015</v>
      </c>
      <c r="O104" s="29">
        <f t="shared" si="12"/>
        <v>42904.401819578015</v>
      </c>
      <c r="P104" s="31">
        <f t="shared" si="17"/>
        <v>42904.401819578015</v>
      </c>
      <c r="Q104" s="31"/>
    </row>
    <row r="105" spans="1:17" ht="14.25" customHeight="1">
      <c r="A105" s="12">
        <f t="shared" si="13"/>
      </c>
      <c r="B105" s="13">
        <f t="shared" si="9"/>
      </c>
      <c r="C105" s="14"/>
      <c r="D105" s="54"/>
      <c r="E105" s="15"/>
      <c r="F105" s="16"/>
      <c r="G105" s="17"/>
      <c r="H105" s="18"/>
      <c r="I105" s="19">
        <f t="shared" si="10"/>
      </c>
      <c r="J105" s="38">
        <f t="shared" si="11"/>
      </c>
      <c r="K105" s="6">
        <f t="shared" si="14"/>
        <v>19.5</v>
      </c>
      <c r="L105" s="6">
        <v>1</v>
      </c>
      <c r="M105" s="28">
        <f t="shared" si="15"/>
        <v>144</v>
      </c>
      <c r="N105" s="29">
        <f t="shared" si="16"/>
        <v>42904.401819578015</v>
      </c>
      <c r="O105" s="29">
        <f t="shared" si="12"/>
        <v>42904.401819578015</v>
      </c>
      <c r="P105" s="31">
        <f t="shared" si="17"/>
        <v>42904.401819578015</v>
      </c>
      <c r="Q105" s="31"/>
    </row>
    <row r="106" spans="1:17" ht="14.25" customHeight="1">
      <c r="A106" s="12">
        <f t="shared" si="13"/>
      </c>
      <c r="B106" s="13">
        <f t="shared" si="9"/>
      </c>
      <c r="C106" s="14"/>
      <c r="D106" s="54"/>
      <c r="E106" s="15"/>
      <c r="F106" s="16"/>
      <c r="G106" s="17"/>
      <c r="H106" s="18"/>
      <c r="I106" s="19">
        <f t="shared" si="10"/>
      </c>
      <c r="J106" s="38">
        <f t="shared" si="11"/>
      </c>
      <c r="K106" s="6">
        <f t="shared" si="14"/>
        <v>19.5</v>
      </c>
      <c r="L106" s="6"/>
      <c r="M106" s="28">
        <f t="shared" si="15"/>
        <v>144</v>
      </c>
      <c r="N106" s="29">
        <f t="shared" si="16"/>
        <v>42904.401819578015</v>
      </c>
      <c r="O106" s="29">
        <f t="shared" si="12"/>
        <v>42904.401819578015</v>
      </c>
      <c r="P106" s="31">
        <f t="shared" si="17"/>
        <v>42904.401819578015</v>
      </c>
      <c r="Q106" s="31"/>
    </row>
    <row r="107" spans="1:17" ht="14.25" customHeight="1">
      <c r="A107" s="20">
        <f>IF(DAY(Heure_arrivée)&lt;&gt;DAY($P106),Heure_arrivée,"")</f>
      </c>
      <c r="B107" s="25">
        <f>IF($G106&gt;0.125,km_arrivée,$M106+km_arrivée)</f>
        <v>161</v>
      </c>
      <c r="C107" s="22">
        <v>17</v>
      </c>
      <c r="D107" s="55"/>
      <c r="E107" s="42" t="str">
        <f>VLOOKUP(initiales,diago,3,FALSE)</f>
        <v>Perpignan</v>
      </c>
      <c r="F107" s="43">
        <f>heure_limite</f>
        <v>42904.583333333336</v>
      </c>
      <c r="G107" s="21"/>
      <c r="H107" s="23"/>
      <c r="I107" s="26">
        <f>$O106+km_arrivée/$K107/24</f>
        <v>42904.43814436434</v>
      </c>
      <c r="J107" s="39"/>
      <c r="K107" s="6">
        <f t="shared" si="14"/>
        <v>19.5</v>
      </c>
      <c r="L107" s="6">
        <v>1</v>
      </c>
      <c r="N107" s="32"/>
      <c r="Q107" s="31"/>
    </row>
    <row r="108" ht="12.75"/>
    <row r="109" spans="1:10" ht="54.75" customHeight="1">
      <c r="A109" s="76" t="s">
        <v>59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ht="12.75"/>
    <row r="111" ht="12.75"/>
    <row r="112" ht="12.75"/>
    <row r="113" ht="12.75"/>
    <row r="114" ht="12.75"/>
  </sheetData>
  <sheetProtection password="D0FF" sheet="1" formatCells="0" selectLockedCells="1"/>
  <mergeCells count="20">
    <mergeCell ref="H1:J1"/>
    <mergeCell ref="E3:G3"/>
    <mergeCell ref="A5:E5"/>
    <mergeCell ref="G5:J5"/>
    <mergeCell ref="A6:E11"/>
    <mergeCell ref="F6:G6"/>
    <mergeCell ref="H6:J6"/>
    <mergeCell ref="G7:J7"/>
    <mergeCell ref="G8:J8"/>
    <mergeCell ref="G9:J9"/>
    <mergeCell ref="A109:J109"/>
    <mergeCell ref="G10:J10"/>
    <mergeCell ref="G11:J11"/>
    <mergeCell ref="A13:A14"/>
    <mergeCell ref="B13:C13"/>
    <mergeCell ref="E13:E14"/>
    <mergeCell ref="F13:F14"/>
    <mergeCell ref="G13:G14"/>
    <mergeCell ref="H13:H14"/>
    <mergeCell ref="I13:J14"/>
  </mergeCells>
  <conditionalFormatting sqref="E107:G107 C15:E15 J15 G15:H15 J107">
    <cfRule type="expression" priority="1" dxfId="0" stopIfTrue="1">
      <formula>$L15=1</formula>
    </cfRule>
    <cfRule type="expression" priority="2" dxfId="11" stopIfTrue="1">
      <formula>TRUE</formula>
    </cfRule>
  </conditionalFormatting>
  <conditionalFormatting sqref="B107 I15 B15 I107">
    <cfRule type="expression" priority="3" dxfId="2" stopIfTrue="1">
      <formula>$L15=1</formula>
    </cfRule>
    <cfRule type="expression" priority="4" dxfId="1" stopIfTrue="1">
      <formula>TRUE</formula>
    </cfRule>
  </conditionalFormatting>
  <conditionalFormatting sqref="C107:D107 H107">
    <cfRule type="expression" priority="5" dxfId="8" stopIfTrue="1">
      <formula>$L107=1</formula>
    </cfRule>
    <cfRule type="expression" priority="6" dxfId="7" stopIfTrue="1">
      <formula>TRUE</formula>
    </cfRule>
  </conditionalFormatting>
  <conditionalFormatting sqref="F15">
    <cfRule type="expression" priority="7" dxfId="6" stopIfTrue="1">
      <formula>$L15=1</formula>
    </cfRule>
    <cfRule type="expression" priority="8" dxfId="5" stopIfTrue="1">
      <formula>TRUE</formula>
    </cfRule>
  </conditionalFormatting>
  <conditionalFormatting sqref="C16:H106">
    <cfRule type="expression" priority="9" dxfId="4" stopIfTrue="1">
      <formula>$L16=1</formula>
    </cfRule>
    <cfRule type="expression" priority="10" dxfId="3" stopIfTrue="1">
      <formula>TRUE</formula>
    </cfRule>
  </conditionalFormatting>
  <conditionalFormatting sqref="I16:J106 B16:B106">
    <cfRule type="expression" priority="11" dxfId="2" stopIfTrue="1">
      <formula>($G16&gt;0.125)*($L16=1)</formula>
    </cfRule>
    <cfRule type="expression" priority="12" dxfId="1" stopIfTrue="1">
      <formula>$G16&gt;0.125</formula>
    </cfRule>
    <cfRule type="expression" priority="13" dxfId="0" stopIfTrue="1">
      <formula>$L16=1</formula>
    </cfRule>
  </conditionalFormatting>
  <printOptions horizontalCentered="1"/>
  <pageMargins left="0.1968503937007874" right="0.1968503937007874" top="0.35433070866141736" bottom="0.35433070866141736" header="0.35433070866141736" footer="0.3543307086614173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pour une Diagonale</dc:title>
  <dc:subject/>
  <dc:creator>LEDUC Guy</dc:creator>
  <cp:keywords/>
  <dc:description/>
  <cp:lastModifiedBy>user</cp:lastModifiedBy>
  <cp:lastPrinted>2017-01-23T17:06:08Z</cp:lastPrinted>
  <dcterms:created xsi:type="dcterms:W3CDTF">2008-09-17T16:04:45Z</dcterms:created>
  <dcterms:modified xsi:type="dcterms:W3CDTF">2017-01-25T10:59:53Z</dcterms:modified>
  <cp:category/>
  <cp:version/>
  <cp:contentType/>
  <cp:contentStatus/>
</cp:coreProperties>
</file>