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5340" activeTab="0"/>
  </bookViews>
  <sheets>
    <sheet name="Qualifs" sheetId="1" r:id="rId1"/>
    <sheet name="8 è" sheetId="2" r:id="rId2"/>
    <sheet name="Quart" sheetId="3" r:id="rId3"/>
    <sheet name="Demi" sheetId="4" r:id="rId4"/>
    <sheet name="Finale" sheetId="5" r:id="rId5"/>
    <sheet name="Feuil1" sheetId="6" r:id="rId6"/>
    <sheet name="Feuil2" sheetId="7" r:id="rId7"/>
  </sheets>
  <definedNames>
    <definedName name="_xlnm._FilterDatabase" localSheetId="0" hidden="1">'Qualifs'!$A$2:$AF$52</definedName>
    <definedName name="_xlnm.Print_Area" localSheetId="1">'8 è'!$A$1:$I$59</definedName>
  </definedNames>
  <calcPr fullCalcOnLoad="1"/>
</workbook>
</file>

<file path=xl/sharedStrings.xml><?xml version="1.0" encoding="utf-8"?>
<sst xmlns="http://schemas.openxmlformats.org/spreadsheetml/2006/main" count="567" uniqueCount="203">
  <si>
    <t>A S P T T  LIMOGES</t>
  </si>
  <si>
    <t>V3</t>
  </si>
  <si>
    <t>ARD</t>
  </si>
  <si>
    <t>Evelyne</t>
  </si>
  <si>
    <t>NEW WAVE BOWLING LA ROCHELLE</t>
  </si>
  <si>
    <t>V2</t>
  </si>
  <si>
    <t>Catherine</t>
  </si>
  <si>
    <t>BOWLING CLUB THIAIS</t>
  </si>
  <si>
    <t>V1</t>
  </si>
  <si>
    <t>BERNARD</t>
  </si>
  <si>
    <t>Clarisse</t>
  </si>
  <si>
    <t>BOWLING CLUB MERIGNAC</t>
  </si>
  <si>
    <t>MI</t>
  </si>
  <si>
    <t>BOITTELLE</t>
  </si>
  <si>
    <t>ESKUALDUN BIRLAK</t>
  </si>
  <si>
    <t>CA</t>
  </si>
  <si>
    <t>Maud</t>
  </si>
  <si>
    <t>SAINT PAUL SPORTS BOWLING</t>
  </si>
  <si>
    <t>SE</t>
  </si>
  <si>
    <t>BOURGITTEAU GUIARD</t>
  </si>
  <si>
    <t>Jacqueline</t>
  </si>
  <si>
    <t>BOWLING CLUB BORDELAIS</t>
  </si>
  <si>
    <t>BOUSQUET</t>
  </si>
  <si>
    <t>Marie-Christine</t>
  </si>
  <si>
    <t>S P U C  PESSAC</t>
  </si>
  <si>
    <t>BOUVIER</t>
  </si>
  <si>
    <t>Nicolle</t>
  </si>
  <si>
    <t>CAMBOURS</t>
  </si>
  <si>
    <t>Marilyne</t>
  </si>
  <si>
    <t>CARDONA</t>
  </si>
  <si>
    <t>Anne-Marie</t>
  </si>
  <si>
    <t>Patricia</t>
  </si>
  <si>
    <t>T.O.A.C. TOULOUSE</t>
  </si>
  <si>
    <t>CERET</t>
  </si>
  <si>
    <t>Maryse</t>
  </si>
  <si>
    <t>CHAMPARNAUD</t>
  </si>
  <si>
    <t>CORAUX</t>
  </si>
  <si>
    <t>COURET</t>
  </si>
  <si>
    <t>Joëlle</t>
  </si>
  <si>
    <t>MERIGNAC BOWLING ASSOCIATION</t>
  </si>
  <si>
    <t>DELMAS</t>
  </si>
  <si>
    <t>Nathalie</t>
  </si>
  <si>
    <t>DESBOIS</t>
  </si>
  <si>
    <t>Estelle</t>
  </si>
  <si>
    <t>DROZ</t>
  </si>
  <si>
    <t>B C S  ANNECY</t>
  </si>
  <si>
    <t>GAUDIN</t>
  </si>
  <si>
    <t>Christine</t>
  </si>
  <si>
    <t>Muriel</t>
  </si>
  <si>
    <t>GONZALEZ</t>
  </si>
  <si>
    <t>Francette</t>
  </si>
  <si>
    <t>IGAU</t>
  </si>
  <si>
    <t>Laurence</t>
  </si>
  <si>
    <t>B.C. PALOIS CLUB FORMATEUR</t>
  </si>
  <si>
    <t>JOYEUX</t>
  </si>
  <si>
    <t>Paulette</t>
  </si>
  <si>
    <t>MORLET</t>
  </si>
  <si>
    <t>Agnès</t>
  </si>
  <si>
    <t>MOUTINARD</t>
  </si>
  <si>
    <t>Dorine</t>
  </si>
  <si>
    <t>PAGOLA</t>
  </si>
  <si>
    <t>Maryelle</t>
  </si>
  <si>
    <t>AQUITAINE BOWLING ASSOCIATION</t>
  </si>
  <si>
    <t>PERRAIS</t>
  </si>
  <si>
    <t>Martine</t>
  </si>
  <si>
    <t>POUVREAU</t>
  </si>
  <si>
    <t>Véronique</t>
  </si>
  <si>
    <t>PREVOT-LAFON</t>
  </si>
  <si>
    <t>Marie-France</t>
  </si>
  <si>
    <t>PRUDENT</t>
  </si>
  <si>
    <t>Sylvie</t>
  </si>
  <si>
    <t>RICHARD</t>
  </si>
  <si>
    <t>Dominique</t>
  </si>
  <si>
    <t>ROY</t>
  </si>
  <si>
    <t>Josseline</t>
  </si>
  <si>
    <t>SIGUR</t>
  </si>
  <si>
    <t>S C B D'AGENAIS</t>
  </si>
  <si>
    <t>SOUST</t>
  </si>
  <si>
    <t>Lydie</t>
  </si>
  <si>
    <t>TAILLANDIER</t>
  </si>
  <si>
    <t>BOWLING CLUB DES JALLES ST MEDARD</t>
  </si>
  <si>
    <t>TARON</t>
  </si>
  <si>
    <t>Sophie</t>
  </si>
  <si>
    <t>TRAN</t>
  </si>
  <si>
    <t>Rosaline</t>
  </si>
  <si>
    <t>VOTION</t>
  </si>
  <si>
    <t>ZANOLINI</t>
  </si>
  <si>
    <t>2 é S</t>
  </si>
  <si>
    <t>1 è S</t>
  </si>
  <si>
    <t>Moy</t>
  </si>
  <si>
    <t>Hdp</t>
  </si>
  <si>
    <t>Club</t>
  </si>
  <si>
    <t>Catégorie</t>
  </si>
  <si>
    <t>L 1</t>
  </si>
  <si>
    <t>L 2</t>
  </si>
  <si>
    <t>L 3</t>
  </si>
  <si>
    <t>HDP</t>
  </si>
  <si>
    <t>1 ére Série</t>
  </si>
  <si>
    <t>Ex-aequo</t>
  </si>
  <si>
    <t>Total</t>
  </si>
  <si>
    <t>L 6</t>
  </si>
  <si>
    <t>L 4</t>
  </si>
  <si>
    <t>L 5</t>
  </si>
  <si>
    <t>Total Scratch</t>
  </si>
  <si>
    <t>Moyen Scratch</t>
  </si>
  <si>
    <t>Total Hdp</t>
  </si>
  <si>
    <t>Moyen Hdp</t>
  </si>
  <si>
    <t>Place</t>
  </si>
  <si>
    <t>Piste</t>
  </si>
  <si>
    <t>Nom</t>
  </si>
  <si>
    <t>1 L</t>
  </si>
  <si>
    <t>2 L</t>
  </si>
  <si>
    <t>1 ère</t>
  </si>
  <si>
    <t>16 ème</t>
  </si>
  <si>
    <t>1 er Match</t>
  </si>
  <si>
    <t>2 ème Match</t>
  </si>
  <si>
    <t>3 ème Match</t>
  </si>
  <si>
    <t>4 ème Match</t>
  </si>
  <si>
    <t>5 ème Match</t>
  </si>
  <si>
    <t>6 ème Match</t>
  </si>
  <si>
    <t>7 ème Match</t>
  </si>
  <si>
    <t>8 ème Match</t>
  </si>
  <si>
    <t>2 ème</t>
  </si>
  <si>
    <t>15 ème</t>
  </si>
  <si>
    <t>3 ème</t>
  </si>
  <si>
    <t>14 ème</t>
  </si>
  <si>
    <t>4 ème</t>
  </si>
  <si>
    <t>13 ème</t>
  </si>
  <si>
    <t>5 ème</t>
  </si>
  <si>
    <t>12 ème</t>
  </si>
  <si>
    <t>6 ème</t>
  </si>
  <si>
    <t>11 ème</t>
  </si>
  <si>
    <t>7 ème</t>
  </si>
  <si>
    <t>10 ème</t>
  </si>
  <si>
    <t>8 ème</t>
  </si>
  <si>
    <t>9 ème</t>
  </si>
  <si>
    <t>9 ème Match</t>
  </si>
  <si>
    <t>10 ème Match</t>
  </si>
  <si>
    <t>11 ème Match</t>
  </si>
  <si>
    <t>12 ème Match</t>
  </si>
  <si>
    <t>V 1</t>
  </si>
  <si>
    <t>V 8</t>
  </si>
  <si>
    <t>V 2</t>
  </si>
  <si>
    <t>V 7</t>
  </si>
  <si>
    <t>V 3</t>
  </si>
  <si>
    <t>V 6</t>
  </si>
  <si>
    <t>V 4</t>
  </si>
  <si>
    <t>V 5</t>
  </si>
  <si>
    <t>13 ème Match</t>
  </si>
  <si>
    <t>14 ème Match</t>
  </si>
  <si>
    <t>V 9</t>
  </si>
  <si>
    <t>V 12</t>
  </si>
  <si>
    <t>V 10</t>
  </si>
  <si>
    <t>V 11</t>
  </si>
  <si>
    <t>V 13</t>
  </si>
  <si>
    <t>V 14</t>
  </si>
  <si>
    <t>P 13</t>
  </si>
  <si>
    <t>P 14</t>
  </si>
  <si>
    <t>15 ème Match</t>
  </si>
  <si>
    <t>16 ème Match</t>
  </si>
  <si>
    <t>FOURNIOL</t>
  </si>
  <si>
    <t>Armelle</t>
  </si>
  <si>
    <t>Finale</t>
  </si>
  <si>
    <t>BILLARD</t>
  </si>
  <si>
    <t>Marie France</t>
  </si>
  <si>
    <t>CANTY</t>
  </si>
  <si>
    <t>Marie Bernard</t>
  </si>
  <si>
    <t>DABEZIES</t>
  </si>
  <si>
    <t>Gislaine</t>
  </si>
  <si>
    <t>DUBOURG</t>
  </si>
  <si>
    <t>Stéphanie</t>
  </si>
  <si>
    <t>DUHAU</t>
  </si>
  <si>
    <t>Christelle</t>
  </si>
  <si>
    <t>GAUTIER</t>
  </si>
  <si>
    <t>Valérie</t>
  </si>
  <si>
    <t>HILAIRE-DUBUT</t>
  </si>
  <si>
    <t>JEAN</t>
  </si>
  <si>
    <t>MARIN</t>
  </si>
  <si>
    <t>OLIVIER</t>
  </si>
  <si>
    <t>Sabrina</t>
  </si>
  <si>
    <t>Roselyne</t>
  </si>
  <si>
    <t>SIMIER</t>
  </si>
  <si>
    <t>2 ième Série</t>
  </si>
  <si>
    <t>L7</t>
  </si>
  <si>
    <t>L8</t>
  </si>
  <si>
    <t>L9</t>
  </si>
  <si>
    <t>BOURGITTEAU-GUIARD</t>
  </si>
  <si>
    <t>BOITELLE</t>
  </si>
  <si>
    <t>8°</t>
  </si>
  <si>
    <t>Quart de finale</t>
  </si>
  <si>
    <t>1/2 Finale</t>
  </si>
  <si>
    <t>1°</t>
  </si>
  <si>
    <t>2°</t>
  </si>
  <si>
    <t>4°</t>
  </si>
  <si>
    <t>3°</t>
  </si>
  <si>
    <t>8° de Finale</t>
  </si>
  <si>
    <t>Quart</t>
  </si>
  <si>
    <t>Demi</t>
  </si>
  <si>
    <t>Total Hd</t>
  </si>
  <si>
    <t>Moy Hd</t>
  </si>
  <si>
    <t>Moy Sch</t>
  </si>
  <si>
    <t>Total Sch</t>
  </si>
  <si>
    <t>Clt Final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</si>
</sst>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0000"/>
    <numFmt numFmtId="166" formatCode="0.0000"/>
    <numFmt numFmtId="167" formatCode="0.000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1"/>
      <color indexed="8"/>
      <name val="Bookman Old Style"/>
      <family val="1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Bookman Old Style"/>
      <family val="1"/>
    </font>
    <font>
      <sz val="10"/>
      <name val="Arial"/>
      <family val="2"/>
    </font>
    <font>
      <b/>
      <sz val="14"/>
      <color indexed="8"/>
      <name val="Calibri"/>
      <family val="2"/>
    </font>
    <font>
      <b/>
      <i/>
      <sz val="9"/>
      <color indexed="8"/>
      <name val="Bookman Old Style"/>
      <family val="1"/>
    </font>
    <font>
      <b/>
      <i/>
      <sz val="9"/>
      <color indexed="8"/>
      <name val="Calibri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1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0" borderId="0" applyNumberFormat="0" applyBorder="0" applyAlignment="0" applyProtection="0"/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9"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 applyProtection="1">
      <alignment horizontal="center" vertical="center"/>
      <protection hidden="1"/>
    </xf>
    <xf numFmtId="165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NumberFormat="1" applyFont="1" applyFill="1" applyBorder="1" applyAlignment="1" applyProtection="1">
      <alignment horizontal="left" vertical="center"/>
      <protection hidden="1"/>
    </xf>
    <xf numFmtId="0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64" fontId="3" fillId="33" borderId="10" xfId="0" applyNumberFormat="1" applyFont="1" applyFill="1" applyBorder="1" applyAlignment="1" applyProtection="1">
      <alignment horizontal="center" vertical="center"/>
      <protection hidden="1"/>
    </xf>
    <xf numFmtId="165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3" fillId="33" borderId="10" xfId="0" applyNumberFormat="1" applyFont="1" applyFill="1" applyBorder="1" applyAlignment="1" applyProtection="1">
      <alignment horizontal="left" vertical="center"/>
      <protection hidden="1"/>
    </xf>
    <xf numFmtId="0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left" vertical="center"/>
      <protection hidden="1"/>
    </xf>
    <xf numFmtId="1" fontId="5" fillId="35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34" borderId="10" xfId="0" applyFont="1" applyFill="1" applyBorder="1" applyAlignment="1">
      <alignment vertical="center" wrapText="1"/>
    </xf>
    <xf numFmtId="0" fontId="11" fillId="37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" fontId="15" fillId="38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1" fontId="15" fillId="0" borderId="1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1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7" borderId="10" xfId="0" applyNumberFormat="1" applyFont="1" applyFill="1" applyBorder="1" applyAlignment="1" applyProtection="1">
      <alignment horizontal="center" vertical="center"/>
      <protection hidden="1"/>
    </xf>
    <xf numFmtId="0" fontId="34" fillId="39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40" borderId="10" xfId="0" applyNumberFormat="1" applyFont="1" applyFill="1" applyBorder="1" applyAlignment="1" applyProtection="1">
      <alignment horizontal="center" vertical="center"/>
      <protection hidden="1"/>
    </xf>
    <xf numFmtId="1" fontId="15" fillId="38" borderId="0" xfId="0" applyNumberFormat="1" applyFont="1" applyFill="1" applyBorder="1" applyAlignment="1" applyProtection="1">
      <alignment horizontal="center" vertical="center"/>
      <protection locked="0"/>
    </xf>
    <xf numFmtId="1" fontId="5" fillId="41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5" fillId="39" borderId="1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10" xfId="0" applyFill="1" applyBorder="1" applyAlignment="1">
      <alignment horizontal="center"/>
    </xf>
    <xf numFmtId="0" fontId="57" fillId="0" borderId="0" xfId="0" applyFont="1" applyAlignment="1">
      <alignment/>
    </xf>
    <xf numFmtId="2" fontId="0" fillId="0" borderId="12" xfId="0" applyNumberForma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58" fillId="42" borderId="16" xfId="0" applyFont="1" applyFill="1" applyBorder="1" applyAlignment="1">
      <alignment horizontal="center" vertical="center"/>
    </xf>
    <xf numFmtId="0" fontId="58" fillId="42" borderId="17" xfId="0" applyFont="1" applyFill="1" applyBorder="1" applyAlignment="1">
      <alignment horizontal="center" vertical="center"/>
    </xf>
    <xf numFmtId="0" fontId="58" fillId="42" borderId="18" xfId="0" applyFont="1" applyFill="1" applyBorder="1" applyAlignment="1">
      <alignment horizontal="center" vertical="center"/>
    </xf>
    <xf numFmtId="0" fontId="58" fillId="42" borderId="19" xfId="0" applyFont="1" applyFill="1" applyBorder="1" applyAlignment="1">
      <alignment horizontal="center" vertical="center"/>
    </xf>
    <xf numFmtId="2" fontId="54" fillId="0" borderId="0" xfId="0" applyNumberFormat="1" applyFont="1" applyAlignment="1">
      <alignment/>
    </xf>
    <xf numFmtId="0" fontId="54" fillId="0" borderId="0" xfId="0" applyNumberFormat="1" applyFont="1" applyAlignment="1">
      <alignment/>
    </xf>
    <xf numFmtId="0" fontId="58" fillId="0" borderId="0" xfId="0" applyNumberFormat="1" applyFont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0" fontId="54" fillId="0" borderId="0" xfId="0" applyNumberFormat="1" applyFont="1" applyBorder="1" applyAlignment="1">
      <alignment/>
    </xf>
    <xf numFmtId="0" fontId="54" fillId="0" borderId="0" xfId="0" applyNumberFormat="1" applyFont="1" applyAlignment="1">
      <alignment horizontal="center" vertical="center" wrapText="1"/>
    </xf>
    <xf numFmtId="2" fontId="54" fillId="0" borderId="0" xfId="0" applyNumberFormat="1" applyFont="1" applyAlignment="1">
      <alignment horizontal="center" vertical="center" wrapText="1"/>
    </xf>
    <xf numFmtId="0" fontId="58" fillId="42" borderId="20" xfId="0" applyFont="1" applyFill="1" applyBorder="1" applyAlignment="1">
      <alignment horizontal="center" vertical="center"/>
    </xf>
    <xf numFmtId="0" fontId="58" fillId="42" borderId="21" xfId="0" applyFont="1" applyFill="1" applyBorder="1" applyAlignment="1">
      <alignment horizontal="center" vertical="center"/>
    </xf>
    <xf numFmtId="0" fontId="58" fillId="0" borderId="16" xfId="0" applyNumberFormat="1" applyFont="1" applyBorder="1" applyAlignment="1">
      <alignment horizontal="center" vertical="center"/>
    </xf>
    <xf numFmtId="2" fontId="54" fillId="0" borderId="17" xfId="0" applyNumberFormat="1" applyFont="1" applyBorder="1" applyAlignment="1">
      <alignment horizontal="center"/>
    </xf>
    <xf numFmtId="0" fontId="58" fillId="0" borderId="18" xfId="0" applyNumberFormat="1" applyFont="1" applyBorder="1" applyAlignment="1">
      <alignment horizontal="center" vertical="center"/>
    </xf>
    <xf numFmtId="2" fontId="54" fillId="0" borderId="19" xfId="0" applyNumberFormat="1" applyFont="1" applyBorder="1" applyAlignment="1">
      <alignment horizontal="center"/>
    </xf>
    <xf numFmtId="0" fontId="58" fillId="0" borderId="20" xfId="0" applyNumberFormat="1" applyFont="1" applyBorder="1" applyAlignment="1">
      <alignment horizontal="center" vertical="center"/>
    </xf>
    <xf numFmtId="2" fontId="54" fillId="0" borderId="21" xfId="0" applyNumberFormat="1" applyFont="1" applyBorder="1" applyAlignment="1">
      <alignment horizontal="center"/>
    </xf>
    <xf numFmtId="0" fontId="54" fillId="0" borderId="16" xfId="0" applyNumberFormat="1" applyFont="1" applyBorder="1" applyAlignment="1">
      <alignment horizontal="center"/>
    </xf>
    <xf numFmtId="2" fontId="54" fillId="0" borderId="17" xfId="0" applyNumberFormat="1" applyFont="1" applyBorder="1" applyAlignment="1">
      <alignment horizontal="center" vertical="center"/>
    </xf>
    <xf numFmtId="2" fontId="54" fillId="0" borderId="21" xfId="0" applyNumberFormat="1" applyFont="1" applyFill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/>
    </xf>
    <xf numFmtId="0" fontId="57" fillId="0" borderId="24" xfId="0" applyNumberFormat="1" applyFont="1" applyBorder="1" applyAlignment="1">
      <alignment horizontal="center" vertical="center" textRotation="255" wrapText="1"/>
    </xf>
    <xf numFmtId="2" fontId="57" fillId="0" borderId="25" xfId="0" applyNumberFormat="1" applyFont="1" applyBorder="1" applyAlignment="1">
      <alignment horizontal="center" vertical="center" textRotation="255" wrapText="1"/>
    </xf>
    <xf numFmtId="2" fontId="57" fillId="0" borderId="26" xfId="0" applyNumberFormat="1" applyFont="1" applyBorder="1" applyAlignment="1">
      <alignment horizontal="center" vertical="center" textRotation="255" wrapText="1"/>
    </xf>
    <xf numFmtId="0" fontId="7" fillId="0" borderId="27" xfId="0" applyNumberFormat="1" applyFont="1" applyFill="1" applyBorder="1" applyAlignment="1" applyProtection="1">
      <alignment horizontal="left" vertical="center"/>
      <protection hidden="1"/>
    </xf>
    <xf numFmtId="0" fontId="3" fillId="0" borderId="27" xfId="0" applyNumberFormat="1" applyFont="1" applyFill="1" applyBorder="1" applyAlignment="1" applyProtection="1">
      <alignment horizontal="left" vertical="center"/>
      <protection hidden="1"/>
    </xf>
    <xf numFmtId="1" fontId="15" fillId="38" borderId="27" xfId="0" applyNumberFormat="1" applyFont="1" applyFill="1" applyBorder="1" applyAlignment="1" applyProtection="1">
      <alignment horizontal="center" vertical="center"/>
      <protection locked="0"/>
    </xf>
    <xf numFmtId="0" fontId="3" fillId="37" borderId="27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center"/>
    </xf>
    <xf numFmtId="1" fontId="5" fillId="35" borderId="27" xfId="0" applyNumberFormat="1" applyFont="1" applyFill="1" applyBorder="1" applyAlignment="1">
      <alignment horizontal="center"/>
    </xf>
    <xf numFmtId="1" fontId="5" fillId="39" borderId="27" xfId="0" applyNumberFormat="1" applyFont="1" applyFill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57" fillId="42" borderId="13" xfId="0" applyFont="1" applyFill="1" applyBorder="1" applyAlignment="1">
      <alignment horizontal="center" vertical="center"/>
    </xf>
    <xf numFmtId="0" fontId="57" fillId="42" borderId="14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24" xfId="0" applyFont="1" applyBorder="1" applyAlignment="1">
      <alignment horizontal="center" vertical="center" textRotation="93" wrapText="1"/>
    </xf>
    <xf numFmtId="0" fontId="59" fillId="0" borderId="26" xfId="0" applyFont="1" applyBorder="1" applyAlignment="1">
      <alignment horizontal="center" vertical="center" textRotation="93" wrapText="1"/>
    </xf>
    <xf numFmtId="0" fontId="59" fillId="0" borderId="24" xfId="0" applyFont="1" applyBorder="1" applyAlignment="1">
      <alignment horizontal="center" vertical="center" textRotation="255" wrapText="1"/>
    </xf>
    <xf numFmtId="0" fontId="59" fillId="0" borderId="26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7" fillId="0" borderId="29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1">
    <dxf>
      <fill>
        <patternFill>
          <bgColor indexed="51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indexed="51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indexed="51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3"/>
  <sheetViews>
    <sheetView tabSelected="1" zoomScale="82" zoomScaleNormal="82" zoomScalePageLayoutView="0" workbookViewId="0" topLeftCell="A22">
      <pane xSplit="7" topLeftCell="H1" activePane="topRight" state="frozen"/>
      <selection pane="topLeft" activeCell="A1" sqref="A1"/>
      <selection pane="topRight" activeCell="AW16" sqref="AW16"/>
    </sheetView>
  </sheetViews>
  <sheetFormatPr defaultColWidth="11.421875" defaultRowHeight="15" outlineLevelCol="2"/>
  <cols>
    <col min="1" max="1" width="3.57421875" style="5" bestFit="1" customWidth="1"/>
    <col min="2" max="2" width="3.00390625" style="0" hidden="1" customWidth="1" outlineLevel="1"/>
    <col min="3" max="3" width="8.00390625" style="0" hidden="1" customWidth="1" outlineLevel="1"/>
    <col min="4" max="4" width="33.140625" style="21" bestFit="1" customWidth="1" collapsed="1"/>
    <col min="5" max="5" width="13.00390625" style="0" customWidth="1" outlineLevel="1"/>
    <col min="6" max="7" width="6.8515625" style="35" customWidth="1" outlineLevel="1"/>
    <col min="8" max="8" width="5.57421875" style="30" customWidth="1" outlineLevel="1"/>
    <col min="9" max="9" width="5.00390625" style="30" customWidth="1" outlineLevel="1"/>
    <col min="10" max="10" width="35.57421875" style="0" hidden="1" customWidth="1" outlineLevel="2"/>
    <col min="11" max="11" width="0.2890625" style="0" hidden="1" customWidth="1" outlineLevel="2"/>
    <col min="12" max="12" width="4.8515625" style="5" customWidth="1" outlineLevel="1" collapsed="1"/>
    <col min="13" max="14" width="4.8515625" style="5" customWidth="1" outlineLevel="1"/>
    <col min="15" max="15" width="6.00390625" style="5" hidden="1" customWidth="1" outlineLevel="2"/>
    <col min="16" max="16" width="8.421875" style="5" hidden="1" customWidth="1" outlineLevel="2"/>
    <col min="17" max="17" width="7.140625" style="18" customWidth="1" outlineLevel="1" collapsed="1"/>
    <col min="18" max="19" width="4.8515625" style="0" customWidth="1" outlineLevel="1"/>
    <col min="20" max="20" width="5.00390625" style="0" customWidth="1" outlineLevel="1"/>
    <col min="21" max="21" width="6.00390625" style="0" hidden="1" customWidth="1" outlineLevel="2"/>
    <col min="22" max="22" width="8.421875" style="0" hidden="1" customWidth="1" outlineLevel="2"/>
    <col min="23" max="23" width="7.140625" style="19" customWidth="1" outlineLevel="1" collapsed="1"/>
    <col min="24" max="26" width="7.140625" style="19" customWidth="1" outlineLevel="1"/>
    <col min="27" max="27" width="8.00390625" style="19" customWidth="1" outlineLevel="1"/>
    <col min="28" max="28" width="11.57421875" style="5" bestFit="1" customWidth="1"/>
    <col min="29" max="29" width="12.8515625" style="39" customWidth="1"/>
    <col min="30" max="31" width="11.57421875" style="5" bestFit="1" customWidth="1"/>
    <col min="32" max="32" width="11.421875" style="5" customWidth="1"/>
    <col min="41" max="41" width="11.421875" style="87" customWidth="1"/>
    <col min="42" max="44" width="11.421875" style="86" customWidth="1"/>
  </cols>
  <sheetData>
    <row r="1" spans="12:27" ht="19.5" thickBot="1">
      <c r="L1" s="125" t="s">
        <v>97</v>
      </c>
      <c r="M1" s="125"/>
      <c r="N1" s="125"/>
      <c r="O1" s="125"/>
      <c r="P1" s="125"/>
      <c r="Q1" s="125"/>
      <c r="R1" s="125" t="s">
        <v>182</v>
      </c>
      <c r="S1" s="125"/>
      <c r="T1" s="125"/>
      <c r="U1" s="125"/>
      <c r="V1" s="125"/>
      <c r="W1" s="125"/>
      <c r="X1" s="57"/>
      <c r="Y1" s="57"/>
      <c r="Z1" s="57"/>
      <c r="AA1" s="57"/>
    </row>
    <row r="2" spans="1:45" s="14" customFormat="1" ht="172.5" customHeight="1" thickBot="1">
      <c r="A2" s="13"/>
      <c r="D2" s="22"/>
      <c r="F2" s="34" t="s">
        <v>88</v>
      </c>
      <c r="G2" s="34" t="s">
        <v>87</v>
      </c>
      <c r="H2" s="31" t="s">
        <v>89</v>
      </c>
      <c r="I2" s="31" t="s">
        <v>90</v>
      </c>
      <c r="J2" s="15" t="s">
        <v>91</v>
      </c>
      <c r="K2" s="15" t="s">
        <v>92</v>
      </c>
      <c r="L2" s="15" t="s">
        <v>93</v>
      </c>
      <c r="M2" s="15" t="s">
        <v>94</v>
      </c>
      <c r="N2" s="15" t="s">
        <v>95</v>
      </c>
      <c r="O2" s="15" t="s">
        <v>96</v>
      </c>
      <c r="P2" s="15" t="s">
        <v>98</v>
      </c>
      <c r="Q2" s="25" t="s">
        <v>99</v>
      </c>
      <c r="R2" s="15" t="s">
        <v>101</v>
      </c>
      <c r="S2" s="15" t="s">
        <v>102</v>
      </c>
      <c r="T2" s="15" t="s">
        <v>100</v>
      </c>
      <c r="U2" s="15" t="s">
        <v>96</v>
      </c>
      <c r="V2" s="15" t="s">
        <v>98</v>
      </c>
      <c r="W2" s="25" t="s">
        <v>99</v>
      </c>
      <c r="X2" s="25" t="s">
        <v>183</v>
      </c>
      <c r="Y2" s="25" t="s">
        <v>184</v>
      </c>
      <c r="Z2" s="25" t="s">
        <v>185</v>
      </c>
      <c r="AA2" s="25" t="s">
        <v>99</v>
      </c>
      <c r="AB2" s="16" t="s">
        <v>103</v>
      </c>
      <c r="AC2" s="16" t="s">
        <v>104</v>
      </c>
      <c r="AD2" s="16" t="s">
        <v>105</v>
      </c>
      <c r="AE2" s="16" t="s">
        <v>106</v>
      </c>
      <c r="AF2" s="29" t="s">
        <v>107</v>
      </c>
      <c r="AG2" s="126" t="s">
        <v>188</v>
      </c>
      <c r="AH2" s="127"/>
      <c r="AI2" s="128" t="s">
        <v>196</v>
      </c>
      <c r="AJ2" s="129"/>
      <c r="AK2" s="128" t="s">
        <v>197</v>
      </c>
      <c r="AL2" s="129"/>
      <c r="AM2" s="128" t="s">
        <v>162</v>
      </c>
      <c r="AN2" s="129"/>
      <c r="AO2" s="105" t="s">
        <v>201</v>
      </c>
      <c r="AP2" s="106" t="s">
        <v>200</v>
      </c>
      <c r="AQ2" s="106" t="s">
        <v>198</v>
      </c>
      <c r="AR2" s="107" t="s">
        <v>199</v>
      </c>
      <c r="AS2" s="107" t="s">
        <v>202</v>
      </c>
    </row>
    <row r="3" spans="1:44" s="14" customFormat="1" ht="19.5" thickBot="1">
      <c r="A3" s="13"/>
      <c r="D3" s="22"/>
      <c r="F3" s="34"/>
      <c r="G3" s="34"/>
      <c r="H3" s="31"/>
      <c r="I3" s="31"/>
      <c r="J3" s="61"/>
      <c r="K3" s="15"/>
      <c r="L3" s="15"/>
      <c r="M3" s="15"/>
      <c r="N3" s="15"/>
      <c r="O3" s="15"/>
      <c r="P3" s="15"/>
      <c r="Q3" s="25"/>
      <c r="R3" s="15"/>
      <c r="S3" s="15"/>
      <c r="T3" s="15"/>
      <c r="U3" s="15"/>
      <c r="V3" s="15"/>
      <c r="W3" s="25"/>
      <c r="X3" s="25"/>
      <c r="Y3" s="25"/>
      <c r="Z3" s="25"/>
      <c r="AA3" s="25"/>
      <c r="AB3" s="16"/>
      <c r="AC3" s="16"/>
      <c r="AD3" s="16"/>
      <c r="AE3" s="16">
        <v>9</v>
      </c>
      <c r="AF3" s="62"/>
      <c r="AO3" s="91"/>
      <c r="AP3" s="92"/>
      <c r="AQ3" s="91"/>
      <c r="AR3" s="92"/>
    </row>
    <row r="4" spans="1:45" ht="19.5" thickBot="1">
      <c r="A4" s="5">
        <v>1</v>
      </c>
      <c r="B4" s="1">
        <v>15</v>
      </c>
      <c r="C4" s="2">
        <v>108207</v>
      </c>
      <c r="D4" s="23" t="s">
        <v>86</v>
      </c>
      <c r="E4" s="3" t="s">
        <v>70</v>
      </c>
      <c r="F4" s="36">
        <v>12</v>
      </c>
      <c r="G4" s="36">
        <v>23</v>
      </c>
      <c r="H4" s="45">
        <v>173</v>
      </c>
      <c r="I4" s="45">
        <v>32</v>
      </c>
      <c r="J4" s="11" t="s">
        <v>11</v>
      </c>
      <c r="K4" s="4" t="s">
        <v>5</v>
      </c>
      <c r="L4" s="10">
        <v>193</v>
      </c>
      <c r="M4" s="10">
        <v>224</v>
      </c>
      <c r="N4" s="10">
        <v>212</v>
      </c>
      <c r="O4" s="12">
        <f aca="true" t="shared" si="0" ref="O4:O51">+IF(I4&lt;"",COUNT(L4:N4)*I4,"")</f>
        <v>96</v>
      </c>
      <c r="P4" s="12">
        <v>0.027</v>
      </c>
      <c r="Q4" s="24">
        <f aca="true" t="shared" si="1" ref="Q4:Q51">+L4+M4+N4+O4+P4</f>
        <v>725.027</v>
      </c>
      <c r="R4" s="10">
        <v>183</v>
      </c>
      <c r="S4" s="10">
        <v>212</v>
      </c>
      <c r="T4" s="58">
        <v>214</v>
      </c>
      <c r="U4" s="12">
        <f aca="true" t="shared" si="2" ref="U4:U51">+IF(I4&lt;"",COUNT(R4:T4)*I4,"")</f>
        <v>96</v>
      </c>
      <c r="V4" s="12">
        <v>0.045</v>
      </c>
      <c r="W4" s="60">
        <f aca="true" t="shared" si="3" ref="W4:W51">+R4+S4+T4+U4+V4</f>
        <v>705.045</v>
      </c>
      <c r="X4" s="60">
        <v>174</v>
      </c>
      <c r="Y4" s="60">
        <v>190</v>
      </c>
      <c r="Z4" s="60">
        <v>157</v>
      </c>
      <c r="AA4" s="60">
        <f aca="true" t="shared" si="4" ref="AA4:AA51">X4+Y4+Z4</f>
        <v>521</v>
      </c>
      <c r="AB4" s="20">
        <f aca="true" t="shared" si="5" ref="AB4:AB51">+L4+M4+N4+R4+S4+T4+X4+Y4+Z4</f>
        <v>1759</v>
      </c>
      <c r="AC4" s="40">
        <f>AB4/9</f>
        <v>195.44444444444446</v>
      </c>
      <c r="AD4" s="17">
        <f aca="true" t="shared" si="6" ref="AD4:AD51">+Q4+W4+AA4+U4</f>
        <v>2047.0720000000001</v>
      </c>
      <c r="AE4" s="68">
        <f>AD4/9</f>
        <v>227.45244444444447</v>
      </c>
      <c r="AF4" s="69">
        <v>1</v>
      </c>
      <c r="AG4" s="73">
        <v>159</v>
      </c>
      <c r="AH4" s="74">
        <v>184</v>
      </c>
      <c r="AI4" s="82"/>
      <c r="AJ4" s="83"/>
      <c r="AK4" s="82"/>
      <c r="AL4" s="83"/>
      <c r="AM4" s="82"/>
      <c r="AN4" s="83"/>
      <c r="AO4" s="95">
        <f>AB4+AG4+AH4+AI4+AJ4+AK4+AL4+AM4+AN4</f>
        <v>2102</v>
      </c>
      <c r="AP4" s="96">
        <f>AO4/11</f>
        <v>191.0909090909091</v>
      </c>
      <c r="AQ4" s="101">
        <f>AO4+(11*32)</f>
        <v>2454</v>
      </c>
      <c r="AR4" s="102">
        <f>AQ4/11</f>
        <v>223.0909090909091</v>
      </c>
      <c r="AS4" s="121"/>
    </row>
    <row r="5" spans="1:45" ht="19.5" thickBot="1">
      <c r="A5" s="5">
        <v>2</v>
      </c>
      <c r="B5" s="1">
        <v>11</v>
      </c>
      <c r="C5" s="2">
        <v>101118</v>
      </c>
      <c r="D5" s="23" t="s">
        <v>36</v>
      </c>
      <c r="E5" s="3" t="s">
        <v>20</v>
      </c>
      <c r="F5" s="36">
        <v>17</v>
      </c>
      <c r="G5" s="36">
        <v>4</v>
      </c>
      <c r="H5" s="45">
        <v>144</v>
      </c>
      <c r="I5" s="45">
        <v>53</v>
      </c>
      <c r="J5" s="3" t="s">
        <v>17</v>
      </c>
      <c r="K5" s="4" t="s">
        <v>18</v>
      </c>
      <c r="L5" s="10">
        <v>184</v>
      </c>
      <c r="M5" s="10">
        <v>161</v>
      </c>
      <c r="N5" s="10">
        <v>176</v>
      </c>
      <c r="O5" s="12">
        <f t="shared" si="0"/>
        <v>159</v>
      </c>
      <c r="P5" s="12">
        <v>0.024</v>
      </c>
      <c r="Q5" s="24">
        <f t="shared" si="1"/>
        <v>680.024</v>
      </c>
      <c r="R5" s="10">
        <v>177</v>
      </c>
      <c r="S5" s="10">
        <v>190</v>
      </c>
      <c r="T5" s="56">
        <v>140</v>
      </c>
      <c r="U5" s="12">
        <f t="shared" si="2"/>
        <v>159</v>
      </c>
      <c r="V5" s="12">
        <v>0.015</v>
      </c>
      <c r="W5" s="60">
        <f t="shared" si="3"/>
        <v>666.015</v>
      </c>
      <c r="X5" s="60">
        <v>185</v>
      </c>
      <c r="Y5" s="60">
        <v>136</v>
      </c>
      <c r="Z5" s="60">
        <v>190</v>
      </c>
      <c r="AA5" s="60">
        <f t="shared" si="4"/>
        <v>511</v>
      </c>
      <c r="AB5" s="20">
        <f t="shared" si="5"/>
        <v>1539</v>
      </c>
      <c r="AC5" s="40">
        <f aca="true" t="shared" si="7" ref="AC5:AC50">AB5/9</f>
        <v>171</v>
      </c>
      <c r="AD5" s="17">
        <f t="shared" si="6"/>
        <v>2016.039</v>
      </c>
      <c r="AE5" s="68">
        <f aca="true" t="shared" si="8" ref="AE5:AE50">AD5/9</f>
        <v>224.00433333333334</v>
      </c>
      <c r="AF5" s="70">
        <v>2</v>
      </c>
      <c r="AG5" s="75">
        <v>146</v>
      </c>
      <c r="AH5" s="76">
        <v>122</v>
      </c>
      <c r="AI5" s="84"/>
      <c r="AJ5" s="85"/>
      <c r="AK5" s="84"/>
      <c r="AL5" s="85"/>
      <c r="AM5" s="84"/>
      <c r="AN5" s="85"/>
      <c r="AO5" s="97">
        <f aca="true" t="shared" si="9" ref="AO5:AO19">AB5+AG5+AH5+AI5+AJ5+AK5+AL5+AM5+AN5</f>
        <v>1807</v>
      </c>
      <c r="AP5" s="98">
        <f>AO5/11</f>
        <v>164.27272727272728</v>
      </c>
      <c r="AQ5" s="101">
        <f>AO5+(11*53)</f>
        <v>2390</v>
      </c>
      <c r="AR5" s="102">
        <f>AQ5/11</f>
        <v>217.27272727272728</v>
      </c>
      <c r="AS5" s="122"/>
    </row>
    <row r="6" spans="1:45" ht="19.5" thickBot="1">
      <c r="A6" s="5">
        <v>3</v>
      </c>
      <c r="B6" s="1">
        <v>94</v>
      </c>
      <c r="C6" s="2">
        <v>39381</v>
      </c>
      <c r="D6" s="23" t="s">
        <v>178</v>
      </c>
      <c r="E6" s="3" t="s">
        <v>179</v>
      </c>
      <c r="F6" s="36">
        <v>22</v>
      </c>
      <c r="G6" s="36">
        <v>9</v>
      </c>
      <c r="H6" s="45">
        <v>170</v>
      </c>
      <c r="I6" s="45">
        <v>35</v>
      </c>
      <c r="J6" s="3" t="s">
        <v>4</v>
      </c>
      <c r="K6" s="4" t="s">
        <v>1</v>
      </c>
      <c r="L6" s="10">
        <v>153</v>
      </c>
      <c r="M6" s="10">
        <v>174</v>
      </c>
      <c r="N6" s="10">
        <v>155</v>
      </c>
      <c r="O6" s="12">
        <f t="shared" si="0"/>
        <v>105</v>
      </c>
      <c r="P6" s="12">
        <v>0.041</v>
      </c>
      <c r="Q6" s="24">
        <f t="shared" si="1"/>
        <v>587.041</v>
      </c>
      <c r="R6" s="10">
        <v>193</v>
      </c>
      <c r="S6" s="10">
        <v>173</v>
      </c>
      <c r="T6" s="10">
        <v>186</v>
      </c>
      <c r="U6" s="12">
        <f t="shared" si="2"/>
        <v>105</v>
      </c>
      <c r="V6" s="12">
        <v>0.039</v>
      </c>
      <c r="W6" s="60">
        <f t="shared" si="3"/>
        <v>657.039</v>
      </c>
      <c r="X6" s="60">
        <v>203</v>
      </c>
      <c r="Y6" s="60">
        <v>215</v>
      </c>
      <c r="Z6" s="60">
        <v>187</v>
      </c>
      <c r="AA6" s="60">
        <f t="shared" si="4"/>
        <v>605</v>
      </c>
      <c r="AB6" s="20">
        <f t="shared" si="5"/>
        <v>1639</v>
      </c>
      <c r="AC6" s="40">
        <f t="shared" si="7"/>
        <v>182.11111111111111</v>
      </c>
      <c r="AD6" s="17">
        <f t="shared" si="6"/>
        <v>1954.08</v>
      </c>
      <c r="AE6" s="68">
        <f t="shared" si="8"/>
        <v>217.12</v>
      </c>
      <c r="AF6" s="70">
        <v>3</v>
      </c>
      <c r="AG6" s="75">
        <v>160</v>
      </c>
      <c r="AH6" s="76">
        <v>229</v>
      </c>
      <c r="AI6" s="84"/>
      <c r="AJ6" s="85"/>
      <c r="AK6" s="84"/>
      <c r="AL6" s="85"/>
      <c r="AM6" s="84"/>
      <c r="AN6" s="85"/>
      <c r="AO6" s="97">
        <f t="shared" si="9"/>
        <v>2028</v>
      </c>
      <c r="AP6" s="98">
        <f>AO6/11</f>
        <v>184.36363636363637</v>
      </c>
      <c r="AQ6" s="101">
        <f>AO6+(11*35)</f>
        <v>2413</v>
      </c>
      <c r="AR6" s="102">
        <f>AQ6/11</f>
        <v>219.36363636363637</v>
      </c>
      <c r="AS6" s="122"/>
    </row>
    <row r="7" spans="1:45" ht="19.5" thickBot="1">
      <c r="A7" s="5">
        <v>4</v>
      </c>
      <c r="B7" s="1">
        <v>98</v>
      </c>
      <c r="C7" s="2">
        <v>60328</v>
      </c>
      <c r="D7" s="23" t="s">
        <v>173</v>
      </c>
      <c r="E7" s="3" t="s">
        <v>174</v>
      </c>
      <c r="F7" s="36">
        <v>1</v>
      </c>
      <c r="G7" s="36">
        <v>12</v>
      </c>
      <c r="H7" s="45">
        <v>153</v>
      </c>
      <c r="I7" s="45">
        <v>46</v>
      </c>
      <c r="J7" s="3" t="s">
        <v>4</v>
      </c>
      <c r="K7" s="4" t="s">
        <v>5</v>
      </c>
      <c r="L7" s="10">
        <v>161</v>
      </c>
      <c r="M7" s="10">
        <v>138</v>
      </c>
      <c r="N7" s="10">
        <v>131</v>
      </c>
      <c r="O7" s="12">
        <f t="shared" si="0"/>
        <v>138</v>
      </c>
      <c r="P7" s="12">
        <v>0.04</v>
      </c>
      <c r="Q7" s="24">
        <f t="shared" si="1"/>
        <v>568.04</v>
      </c>
      <c r="R7" s="10">
        <v>175</v>
      </c>
      <c r="S7" s="10">
        <v>175</v>
      </c>
      <c r="T7" s="10">
        <v>189</v>
      </c>
      <c r="U7" s="12">
        <f t="shared" si="2"/>
        <v>138</v>
      </c>
      <c r="V7" s="12">
        <v>0.031</v>
      </c>
      <c r="W7" s="60">
        <f t="shared" si="3"/>
        <v>677.031</v>
      </c>
      <c r="X7" s="60">
        <v>151</v>
      </c>
      <c r="Y7" s="60">
        <v>236</v>
      </c>
      <c r="Z7" s="60">
        <v>181</v>
      </c>
      <c r="AA7" s="60">
        <f t="shared" si="4"/>
        <v>568</v>
      </c>
      <c r="AB7" s="20">
        <f t="shared" si="5"/>
        <v>1537</v>
      </c>
      <c r="AC7" s="40">
        <f t="shared" si="7"/>
        <v>170.77777777777777</v>
      </c>
      <c r="AD7" s="17">
        <f t="shared" si="6"/>
        <v>1951.071</v>
      </c>
      <c r="AE7" s="68">
        <f t="shared" si="8"/>
        <v>216.78566666666666</v>
      </c>
      <c r="AF7" s="70">
        <v>4</v>
      </c>
      <c r="AG7" s="75">
        <v>201</v>
      </c>
      <c r="AH7" s="76">
        <v>150</v>
      </c>
      <c r="AI7" s="84"/>
      <c r="AJ7" s="85"/>
      <c r="AK7" s="84"/>
      <c r="AL7" s="85"/>
      <c r="AM7" s="84"/>
      <c r="AN7" s="85"/>
      <c r="AO7" s="97">
        <f t="shared" si="9"/>
        <v>1888</v>
      </c>
      <c r="AP7" s="98">
        <f>AO7/11</f>
        <v>171.63636363636363</v>
      </c>
      <c r="AQ7" s="101">
        <f>AO7+(11*46)</f>
        <v>2394</v>
      </c>
      <c r="AR7" s="102">
        <f>AQ7/11</f>
        <v>217.63636363636363</v>
      </c>
      <c r="AS7" s="122"/>
    </row>
    <row r="8" spans="1:45" ht="19.5" thickBot="1">
      <c r="A8" s="5">
        <v>5</v>
      </c>
      <c r="B8" s="1">
        <v>3</v>
      </c>
      <c r="C8" s="2">
        <v>46877</v>
      </c>
      <c r="D8" s="23" t="s">
        <v>46</v>
      </c>
      <c r="E8" s="3" t="s">
        <v>48</v>
      </c>
      <c r="F8" s="50">
        <v>13</v>
      </c>
      <c r="G8" s="36">
        <v>24</v>
      </c>
      <c r="H8" s="45">
        <v>158</v>
      </c>
      <c r="I8" s="45">
        <v>43</v>
      </c>
      <c r="J8" s="3" t="s">
        <v>21</v>
      </c>
      <c r="K8" s="4" t="s">
        <v>18</v>
      </c>
      <c r="L8" s="10">
        <v>169</v>
      </c>
      <c r="M8" s="10">
        <v>170</v>
      </c>
      <c r="N8" s="10">
        <v>114</v>
      </c>
      <c r="O8" s="12">
        <f t="shared" si="0"/>
        <v>129</v>
      </c>
      <c r="P8" s="12">
        <v>0.032</v>
      </c>
      <c r="Q8" s="24">
        <f t="shared" si="1"/>
        <v>582.032</v>
      </c>
      <c r="R8" s="10">
        <v>158</v>
      </c>
      <c r="S8" s="10">
        <v>246</v>
      </c>
      <c r="T8" s="10">
        <v>157</v>
      </c>
      <c r="U8" s="12">
        <f t="shared" si="2"/>
        <v>129</v>
      </c>
      <c r="V8" s="12">
        <v>0.025</v>
      </c>
      <c r="W8" s="60">
        <f t="shared" si="3"/>
        <v>690.025</v>
      </c>
      <c r="X8" s="60">
        <v>177</v>
      </c>
      <c r="Y8" s="60">
        <v>163</v>
      </c>
      <c r="Z8" s="60">
        <v>202</v>
      </c>
      <c r="AA8" s="60">
        <f t="shared" si="4"/>
        <v>542</v>
      </c>
      <c r="AB8" s="20">
        <f t="shared" si="5"/>
        <v>1556</v>
      </c>
      <c r="AC8" s="40">
        <f t="shared" si="7"/>
        <v>172.88888888888889</v>
      </c>
      <c r="AD8" s="17">
        <f t="shared" si="6"/>
        <v>1943.057</v>
      </c>
      <c r="AE8" s="68">
        <f t="shared" si="8"/>
        <v>215.89522222222223</v>
      </c>
      <c r="AF8" s="70">
        <v>5</v>
      </c>
      <c r="AG8" s="75">
        <v>113</v>
      </c>
      <c r="AH8" s="76">
        <v>145</v>
      </c>
      <c r="AI8" s="84"/>
      <c r="AJ8" s="85"/>
      <c r="AK8" s="84"/>
      <c r="AL8" s="85"/>
      <c r="AM8" s="84"/>
      <c r="AN8" s="85"/>
      <c r="AO8" s="97">
        <f t="shared" si="9"/>
        <v>1814</v>
      </c>
      <c r="AP8" s="98">
        <f>AO8/11</f>
        <v>164.9090909090909</v>
      </c>
      <c r="AQ8" s="101">
        <f>AO8+(11*21)</f>
        <v>2045</v>
      </c>
      <c r="AR8" s="102">
        <f>AQ8/11</f>
        <v>185.9090909090909</v>
      </c>
      <c r="AS8" s="122"/>
    </row>
    <row r="9" spans="1:45" ht="19.5" thickBot="1">
      <c r="A9" s="5">
        <v>6</v>
      </c>
      <c r="B9" s="1">
        <v>3</v>
      </c>
      <c r="C9" s="2">
        <v>47119</v>
      </c>
      <c r="D9" s="23" t="s">
        <v>169</v>
      </c>
      <c r="E9" s="3" t="s">
        <v>170</v>
      </c>
      <c r="F9" s="36">
        <v>5</v>
      </c>
      <c r="G9" s="36">
        <v>16</v>
      </c>
      <c r="H9" s="45">
        <v>193</v>
      </c>
      <c r="I9" s="45">
        <v>18</v>
      </c>
      <c r="J9" s="3" t="s">
        <v>11</v>
      </c>
      <c r="K9" s="4" t="s">
        <v>1</v>
      </c>
      <c r="L9" s="10">
        <v>217</v>
      </c>
      <c r="M9" s="10">
        <v>155</v>
      </c>
      <c r="N9" s="10">
        <v>183</v>
      </c>
      <c r="O9" s="12">
        <f t="shared" si="0"/>
        <v>54</v>
      </c>
      <c r="P9" s="12">
        <v>0.013</v>
      </c>
      <c r="Q9" s="24">
        <f t="shared" si="1"/>
        <v>609.013</v>
      </c>
      <c r="R9" s="10">
        <v>196</v>
      </c>
      <c r="S9" s="10">
        <v>213</v>
      </c>
      <c r="T9" s="10">
        <v>246</v>
      </c>
      <c r="U9" s="12">
        <f t="shared" si="2"/>
        <v>54</v>
      </c>
      <c r="V9" s="12">
        <v>0.007</v>
      </c>
      <c r="W9" s="60">
        <f t="shared" si="3"/>
        <v>709.007</v>
      </c>
      <c r="X9" s="60">
        <v>180</v>
      </c>
      <c r="Y9" s="60">
        <v>181</v>
      </c>
      <c r="Z9" s="60">
        <v>191</v>
      </c>
      <c r="AA9" s="60">
        <f t="shared" si="4"/>
        <v>552</v>
      </c>
      <c r="AB9" s="20">
        <f t="shared" si="5"/>
        <v>1762</v>
      </c>
      <c r="AC9" s="40">
        <f t="shared" si="7"/>
        <v>195.77777777777777</v>
      </c>
      <c r="AD9" s="17">
        <f t="shared" si="6"/>
        <v>1924.02</v>
      </c>
      <c r="AE9" s="68">
        <f t="shared" si="8"/>
        <v>213.78</v>
      </c>
      <c r="AF9" s="70">
        <v>6</v>
      </c>
      <c r="AG9" s="75">
        <v>200</v>
      </c>
      <c r="AH9" s="76">
        <v>180</v>
      </c>
      <c r="AI9" s="75">
        <v>214</v>
      </c>
      <c r="AJ9" s="76">
        <v>241</v>
      </c>
      <c r="AK9" s="75">
        <v>222</v>
      </c>
      <c r="AL9" s="76">
        <v>249</v>
      </c>
      <c r="AM9" s="75">
        <v>151</v>
      </c>
      <c r="AN9" s="76">
        <v>195</v>
      </c>
      <c r="AO9" s="97">
        <f t="shared" si="9"/>
        <v>3414</v>
      </c>
      <c r="AP9" s="98">
        <f>AO9/17</f>
        <v>200.8235294117647</v>
      </c>
      <c r="AQ9" s="101">
        <f>AO9+(17*18)</f>
        <v>3720</v>
      </c>
      <c r="AR9" s="102">
        <f>AQ9/17</f>
        <v>218.8235294117647</v>
      </c>
      <c r="AS9" s="123">
        <v>2</v>
      </c>
    </row>
    <row r="10" spans="1:45" ht="19.5" thickBot="1">
      <c r="A10" s="5">
        <v>7</v>
      </c>
      <c r="B10" s="1">
        <v>87</v>
      </c>
      <c r="C10" s="2">
        <v>53653</v>
      </c>
      <c r="D10" s="23" t="s">
        <v>19</v>
      </c>
      <c r="E10" s="3" t="s">
        <v>20</v>
      </c>
      <c r="F10" s="36">
        <v>7</v>
      </c>
      <c r="G10" s="36">
        <v>18</v>
      </c>
      <c r="H10" s="45">
        <v>163</v>
      </c>
      <c r="I10" s="45">
        <v>39</v>
      </c>
      <c r="J10" s="3" t="s">
        <v>4</v>
      </c>
      <c r="K10" s="4" t="s">
        <v>5</v>
      </c>
      <c r="L10" s="10">
        <v>202</v>
      </c>
      <c r="M10" s="10">
        <v>167</v>
      </c>
      <c r="N10" s="10">
        <v>160</v>
      </c>
      <c r="O10" s="12">
        <f t="shared" si="0"/>
        <v>117</v>
      </c>
      <c r="P10" s="12">
        <v>0.002</v>
      </c>
      <c r="Q10" s="24">
        <f t="shared" si="1"/>
        <v>646.002</v>
      </c>
      <c r="R10" s="10">
        <v>189</v>
      </c>
      <c r="S10" s="10">
        <v>145</v>
      </c>
      <c r="T10" s="10">
        <v>180</v>
      </c>
      <c r="U10" s="12">
        <f t="shared" si="2"/>
        <v>117</v>
      </c>
      <c r="V10" s="12">
        <v>0.024</v>
      </c>
      <c r="W10" s="60">
        <f t="shared" si="3"/>
        <v>631.024</v>
      </c>
      <c r="X10" s="60">
        <v>189</v>
      </c>
      <c r="Y10" s="60">
        <v>175</v>
      </c>
      <c r="Z10" s="60">
        <v>156</v>
      </c>
      <c r="AA10" s="60">
        <f t="shared" si="4"/>
        <v>520</v>
      </c>
      <c r="AB10" s="20">
        <f t="shared" si="5"/>
        <v>1563</v>
      </c>
      <c r="AC10" s="40">
        <f t="shared" si="7"/>
        <v>173.66666666666666</v>
      </c>
      <c r="AD10" s="17">
        <f t="shared" si="6"/>
        <v>1914.0259999999998</v>
      </c>
      <c r="AE10" s="68">
        <f t="shared" si="8"/>
        <v>212.66955555555555</v>
      </c>
      <c r="AF10" s="70">
        <v>7</v>
      </c>
      <c r="AG10" s="75">
        <v>176</v>
      </c>
      <c r="AH10" s="76">
        <v>182</v>
      </c>
      <c r="AI10" s="75">
        <v>154</v>
      </c>
      <c r="AJ10" s="76">
        <v>171</v>
      </c>
      <c r="AK10" s="84"/>
      <c r="AL10" s="85"/>
      <c r="AM10" s="84"/>
      <c r="AN10" s="85"/>
      <c r="AO10" s="97">
        <f t="shared" si="9"/>
        <v>2246</v>
      </c>
      <c r="AP10" s="98">
        <f>AO10/13</f>
        <v>172.76923076923077</v>
      </c>
      <c r="AQ10" s="101">
        <f>AO10+(13*39)</f>
        <v>2753</v>
      </c>
      <c r="AR10" s="102">
        <f>AQ10/13</f>
        <v>211.76923076923077</v>
      </c>
      <c r="AS10" s="123">
        <v>6</v>
      </c>
    </row>
    <row r="11" spans="1:45" ht="19.5" thickBot="1">
      <c r="A11" s="5">
        <v>8</v>
      </c>
      <c r="B11" s="1">
        <v>87</v>
      </c>
      <c r="C11" s="2">
        <v>53652</v>
      </c>
      <c r="D11" s="23" t="s">
        <v>79</v>
      </c>
      <c r="E11" s="3" t="s">
        <v>66</v>
      </c>
      <c r="F11" s="36">
        <v>2</v>
      </c>
      <c r="G11" s="36">
        <v>13</v>
      </c>
      <c r="H11" s="45">
        <v>159</v>
      </c>
      <c r="I11" s="45">
        <v>42</v>
      </c>
      <c r="J11" s="3" t="s">
        <v>53</v>
      </c>
      <c r="K11" s="4" t="s">
        <v>8</v>
      </c>
      <c r="L11" s="10">
        <v>181</v>
      </c>
      <c r="M11" s="10">
        <v>162</v>
      </c>
      <c r="N11" s="10">
        <v>155</v>
      </c>
      <c r="O11" s="12">
        <f t="shared" si="0"/>
        <v>126</v>
      </c>
      <c r="P11" s="12">
        <v>0.043</v>
      </c>
      <c r="Q11" s="24">
        <f t="shared" si="1"/>
        <v>624.043</v>
      </c>
      <c r="R11" s="10">
        <v>170</v>
      </c>
      <c r="S11" s="10">
        <v>177</v>
      </c>
      <c r="T11" s="10">
        <v>154</v>
      </c>
      <c r="U11" s="12">
        <f t="shared" si="2"/>
        <v>126</v>
      </c>
      <c r="V11" s="12">
        <v>0.034</v>
      </c>
      <c r="W11" s="60">
        <f t="shared" si="3"/>
        <v>627.034</v>
      </c>
      <c r="X11" s="60">
        <v>168</v>
      </c>
      <c r="Y11" s="60">
        <v>181</v>
      </c>
      <c r="Z11" s="60">
        <v>180</v>
      </c>
      <c r="AA11" s="60">
        <f t="shared" si="4"/>
        <v>529</v>
      </c>
      <c r="AB11" s="20">
        <f t="shared" si="5"/>
        <v>1528</v>
      </c>
      <c r="AC11" s="40">
        <f t="shared" si="7"/>
        <v>169.77777777777777</v>
      </c>
      <c r="AD11" s="17">
        <f t="shared" si="6"/>
        <v>1906.077</v>
      </c>
      <c r="AE11" s="68">
        <f t="shared" si="8"/>
        <v>211.78633333333335</v>
      </c>
      <c r="AF11" s="70">
        <v>8</v>
      </c>
      <c r="AG11" s="75">
        <v>176</v>
      </c>
      <c r="AH11" s="76">
        <v>141</v>
      </c>
      <c r="AI11" s="84"/>
      <c r="AJ11" s="85"/>
      <c r="AK11" s="84"/>
      <c r="AL11" s="85"/>
      <c r="AM11" s="84"/>
      <c r="AN11" s="85"/>
      <c r="AO11" s="97">
        <f t="shared" si="9"/>
        <v>1845</v>
      </c>
      <c r="AP11" s="98">
        <f>AO11/11</f>
        <v>167.72727272727272</v>
      </c>
      <c r="AQ11" s="101">
        <f>AO11+(11*42)</f>
        <v>2307</v>
      </c>
      <c r="AR11" s="102">
        <f>AQ11/11</f>
        <v>209.72727272727272</v>
      </c>
      <c r="AS11" s="122"/>
    </row>
    <row r="12" spans="1:45" ht="19.5" thickBot="1">
      <c r="A12" s="5">
        <v>9</v>
      </c>
      <c r="B12" s="1">
        <v>87</v>
      </c>
      <c r="C12" s="2">
        <v>51963</v>
      </c>
      <c r="D12" s="23" t="s">
        <v>40</v>
      </c>
      <c r="E12" s="3" t="s">
        <v>41</v>
      </c>
      <c r="F12" s="36">
        <v>4</v>
      </c>
      <c r="G12" s="36">
        <v>15</v>
      </c>
      <c r="H12" s="45">
        <v>169</v>
      </c>
      <c r="I12" s="45">
        <v>35</v>
      </c>
      <c r="J12" s="3" t="s">
        <v>4</v>
      </c>
      <c r="K12" s="4" t="s">
        <v>1</v>
      </c>
      <c r="L12" s="10">
        <v>165</v>
      </c>
      <c r="M12" s="10">
        <v>193</v>
      </c>
      <c r="N12" s="10">
        <v>198</v>
      </c>
      <c r="O12" s="12">
        <f t="shared" si="0"/>
        <v>105</v>
      </c>
      <c r="P12" s="12">
        <v>0.015</v>
      </c>
      <c r="Q12" s="24">
        <f t="shared" si="1"/>
        <v>661.015</v>
      </c>
      <c r="R12" s="10">
        <v>153</v>
      </c>
      <c r="S12" s="10">
        <v>203</v>
      </c>
      <c r="T12" s="10">
        <v>141</v>
      </c>
      <c r="U12" s="12">
        <f t="shared" si="2"/>
        <v>105</v>
      </c>
      <c r="V12" s="12">
        <v>0.016</v>
      </c>
      <c r="W12" s="60">
        <f t="shared" si="3"/>
        <v>602.016</v>
      </c>
      <c r="X12" s="60">
        <v>184</v>
      </c>
      <c r="Y12" s="60">
        <v>190</v>
      </c>
      <c r="Z12" s="60">
        <v>164</v>
      </c>
      <c r="AA12" s="60">
        <f t="shared" si="4"/>
        <v>538</v>
      </c>
      <c r="AB12" s="20">
        <f t="shared" si="5"/>
        <v>1591</v>
      </c>
      <c r="AC12" s="40">
        <f t="shared" si="7"/>
        <v>176.77777777777777</v>
      </c>
      <c r="AD12" s="17">
        <f t="shared" si="6"/>
        <v>1906.031</v>
      </c>
      <c r="AE12" s="68">
        <f t="shared" si="8"/>
        <v>211.78122222222223</v>
      </c>
      <c r="AF12" s="70">
        <v>9</v>
      </c>
      <c r="AG12" s="75">
        <v>172</v>
      </c>
      <c r="AH12" s="76">
        <v>193</v>
      </c>
      <c r="AI12" s="75">
        <v>169</v>
      </c>
      <c r="AJ12" s="76">
        <v>171</v>
      </c>
      <c r="AK12" s="75">
        <v>192</v>
      </c>
      <c r="AL12" s="76">
        <v>182</v>
      </c>
      <c r="AM12" s="75">
        <v>162</v>
      </c>
      <c r="AN12" s="76">
        <v>189</v>
      </c>
      <c r="AO12" s="97">
        <f t="shared" si="9"/>
        <v>3021</v>
      </c>
      <c r="AP12" s="98">
        <f>AO12/17</f>
        <v>177.7058823529412</v>
      </c>
      <c r="AQ12" s="101">
        <f>AO12+(17*35)</f>
        <v>3616</v>
      </c>
      <c r="AR12" s="102">
        <f>AQ12/17</f>
        <v>212.7058823529412</v>
      </c>
      <c r="AS12" s="123">
        <v>1</v>
      </c>
    </row>
    <row r="13" spans="1:45" ht="19.5" thickBot="1">
      <c r="A13" s="5">
        <v>10</v>
      </c>
      <c r="B13" s="1">
        <v>98</v>
      </c>
      <c r="C13" s="2">
        <v>60382</v>
      </c>
      <c r="D13" s="23" t="s">
        <v>175</v>
      </c>
      <c r="E13" s="3" t="s">
        <v>6</v>
      </c>
      <c r="F13" s="36">
        <v>20</v>
      </c>
      <c r="G13" s="36">
        <v>7</v>
      </c>
      <c r="H13" s="45">
        <v>156</v>
      </c>
      <c r="I13" s="45">
        <v>44</v>
      </c>
      <c r="J13" s="3" t="s">
        <v>76</v>
      </c>
      <c r="K13" s="4" t="s">
        <v>5</v>
      </c>
      <c r="L13" s="10">
        <v>198</v>
      </c>
      <c r="M13" s="10">
        <v>178</v>
      </c>
      <c r="N13" s="10">
        <v>152</v>
      </c>
      <c r="O13" s="12">
        <f t="shared" si="0"/>
        <v>132</v>
      </c>
      <c r="P13" s="12">
        <v>0.042</v>
      </c>
      <c r="Q13" s="24">
        <f t="shared" si="1"/>
        <v>660.042</v>
      </c>
      <c r="R13" s="10">
        <v>177</v>
      </c>
      <c r="S13" s="10">
        <v>203</v>
      </c>
      <c r="T13" s="10">
        <v>148</v>
      </c>
      <c r="U13" s="12">
        <f t="shared" si="2"/>
        <v>132</v>
      </c>
      <c r="V13" s="12">
        <v>0.03</v>
      </c>
      <c r="W13" s="60">
        <f t="shared" si="3"/>
        <v>660.03</v>
      </c>
      <c r="X13" s="60">
        <v>150</v>
      </c>
      <c r="Y13" s="60">
        <v>151</v>
      </c>
      <c r="Z13" s="60">
        <v>149</v>
      </c>
      <c r="AA13" s="60">
        <f t="shared" si="4"/>
        <v>450</v>
      </c>
      <c r="AB13" s="20">
        <f t="shared" si="5"/>
        <v>1506</v>
      </c>
      <c r="AC13" s="40">
        <f t="shared" si="7"/>
        <v>167.33333333333334</v>
      </c>
      <c r="AD13" s="17">
        <f t="shared" si="6"/>
        <v>1902.0720000000001</v>
      </c>
      <c r="AE13" s="68">
        <f t="shared" si="8"/>
        <v>211.34133333333335</v>
      </c>
      <c r="AF13" s="70">
        <v>10</v>
      </c>
      <c r="AG13" s="75">
        <v>153</v>
      </c>
      <c r="AH13" s="76">
        <v>106</v>
      </c>
      <c r="AI13" s="84"/>
      <c r="AJ13" s="85"/>
      <c r="AK13" s="84"/>
      <c r="AL13" s="85"/>
      <c r="AM13" s="84"/>
      <c r="AN13" s="85"/>
      <c r="AO13" s="97">
        <f t="shared" si="9"/>
        <v>1765</v>
      </c>
      <c r="AP13" s="98">
        <f>AO13/11</f>
        <v>160.45454545454547</v>
      </c>
      <c r="AQ13" s="101">
        <f>AO13+(11*44)</f>
        <v>2249</v>
      </c>
      <c r="AR13" s="102">
        <f>AQ13/11</f>
        <v>204.45454545454547</v>
      </c>
      <c r="AS13" s="122"/>
    </row>
    <row r="14" spans="1:45" ht="19.5" thickBot="1">
      <c r="A14" s="5">
        <v>11</v>
      </c>
      <c r="B14" s="1">
        <v>8</v>
      </c>
      <c r="C14" s="2">
        <v>95333</v>
      </c>
      <c r="D14" s="23" t="s">
        <v>58</v>
      </c>
      <c r="E14" s="3" t="s">
        <v>59</v>
      </c>
      <c r="F14" s="36">
        <v>20</v>
      </c>
      <c r="G14" s="36">
        <v>7</v>
      </c>
      <c r="H14" s="45">
        <v>148</v>
      </c>
      <c r="I14" s="45">
        <v>50</v>
      </c>
      <c r="J14" s="3" t="s">
        <v>32</v>
      </c>
      <c r="K14" s="4" t="s">
        <v>1</v>
      </c>
      <c r="L14" s="10">
        <v>129</v>
      </c>
      <c r="M14" s="10">
        <v>178</v>
      </c>
      <c r="N14" s="10">
        <v>132</v>
      </c>
      <c r="O14" s="12">
        <f t="shared" si="0"/>
        <v>150</v>
      </c>
      <c r="P14" s="12">
        <v>0.021</v>
      </c>
      <c r="Q14" s="24">
        <f t="shared" si="1"/>
        <v>589.021</v>
      </c>
      <c r="R14" s="10">
        <v>148</v>
      </c>
      <c r="S14" s="10">
        <v>178</v>
      </c>
      <c r="T14" s="10">
        <v>141</v>
      </c>
      <c r="U14" s="12">
        <f t="shared" si="2"/>
        <v>150</v>
      </c>
      <c r="V14" s="12">
        <v>0.004</v>
      </c>
      <c r="W14" s="60">
        <f t="shared" si="3"/>
        <v>617.004</v>
      </c>
      <c r="X14" s="60">
        <v>162</v>
      </c>
      <c r="Y14" s="60">
        <v>190</v>
      </c>
      <c r="Z14" s="60">
        <v>178</v>
      </c>
      <c r="AA14" s="60">
        <f t="shared" si="4"/>
        <v>530</v>
      </c>
      <c r="AB14" s="20">
        <f t="shared" si="5"/>
        <v>1436</v>
      </c>
      <c r="AC14" s="40">
        <f t="shared" si="7"/>
        <v>159.55555555555554</v>
      </c>
      <c r="AD14" s="17">
        <f t="shared" si="6"/>
        <v>1886.025</v>
      </c>
      <c r="AE14" s="68">
        <f t="shared" si="8"/>
        <v>209.55833333333334</v>
      </c>
      <c r="AF14" s="70">
        <v>11</v>
      </c>
      <c r="AG14" s="75">
        <v>164</v>
      </c>
      <c r="AH14" s="76">
        <v>148</v>
      </c>
      <c r="AI14" s="84"/>
      <c r="AJ14" s="85"/>
      <c r="AK14" s="84"/>
      <c r="AL14" s="85"/>
      <c r="AM14" s="84"/>
      <c r="AN14" s="85"/>
      <c r="AO14" s="97">
        <f t="shared" si="9"/>
        <v>1748</v>
      </c>
      <c r="AP14" s="98">
        <f>AO14/11</f>
        <v>158.9090909090909</v>
      </c>
      <c r="AQ14" s="101">
        <f>AO14+(11*50)</f>
        <v>2298</v>
      </c>
      <c r="AR14" s="102">
        <f>AQ14/11</f>
        <v>208.9090909090909</v>
      </c>
      <c r="AS14" s="122"/>
    </row>
    <row r="15" spans="1:64" ht="19.5" thickBot="1">
      <c r="A15" s="5">
        <v>12</v>
      </c>
      <c r="B15" s="1">
        <v>99</v>
      </c>
      <c r="C15" s="2">
        <v>41365</v>
      </c>
      <c r="D15" s="23" t="s">
        <v>65</v>
      </c>
      <c r="E15" s="3" t="s">
        <v>66</v>
      </c>
      <c r="F15" s="36">
        <v>18</v>
      </c>
      <c r="G15" s="36">
        <v>5</v>
      </c>
      <c r="H15" s="45">
        <v>155</v>
      </c>
      <c r="I15" s="45">
        <v>45</v>
      </c>
      <c r="J15" s="3" t="s">
        <v>21</v>
      </c>
      <c r="K15" s="4" t="s">
        <v>18</v>
      </c>
      <c r="L15" s="10">
        <v>151</v>
      </c>
      <c r="M15" s="10">
        <v>191</v>
      </c>
      <c r="N15" s="10">
        <v>161</v>
      </c>
      <c r="O15" s="12">
        <f t="shared" si="0"/>
        <v>135</v>
      </c>
      <c r="P15" s="12">
        <v>0.029</v>
      </c>
      <c r="Q15" s="24">
        <f t="shared" si="1"/>
        <v>638.029</v>
      </c>
      <c r="R15" s="10">
        <v>157</v>
      </c>
      <c r="S15" s="10">
        <v>178</v>
      </c>
      <c r="T15" s="10">
        <v>167</v>
      </c>
      <c r="U15" s="12">
        <f t="shared" si="2"/>
        <v>135</v>
      </c>
      <c r="V15" s="12">
        <v>0.033</v>
      </c>
      <c r="W15" s="60">
        <f t="shared" si="3"/>
        <v>637.033</v>
      </c>
      <c r="X15" s="60">
        <v>170</v>
      </c>
      <c r="Y15" s="60">
        <v>150</v>
      </c>
      <c r="Z15" s="60">
        <v>154</v>
      </c>
      <c r="AA15" s="60">
        <f t="shared" si="4"/>
        <v>474</v>
      </c>
      <c r="AB15" s="20">
        <f t="shared" si="5"/>
        <v>1479</v>
      </c>
      <c r="AC15" s="40">
        <f t="shared" si="7"/>
        <v>164.33333333333334</v>
      </c>
      <c r="AD15" s="17">
        <f t="shared" si="6"/>
        <v>1884.062</v>
      </c>
      <c r="AE15" s="68">
        <f t="shared" si="8"/>
        <v>209.34022222222222</v>
      </c>
      <c r="AF15" s="70">
        <v>12</v>
      </c>
      <c r="AG15" s="75">
        <v>147</v>
      </c>
      <c r="AH15" s="76">
        <v>165</v>
      </c>
      <c r="AI15" s="75">
        <v>125</v>
      </c>
      <c r="AJ15" s="76">
        <v>159</v>
      </c>
      <c r="AK15" s="84"/>
      <c r="AL15" s="85"/>
      <c r="AM15" s="84"/>
      <c r="AN15" s="85"/>
      <c r="AO15" s="97">
        <f t="shared" si="9"/>
        <v>2075</v>
      </c>
      <c r="AP15" s="98">
        <f>AO15/13</f>
        <v>159.6153846153846</v>
      </c>
      <c r="AQ15" s="101">
        <f>AO15+(13*45)</f>
        <v>2660</v>
      </c>
      <c r="AR15" s="102">
        <f>AQ15/13</f>
        <v>204.6153846153846</v>
      </c>
      <c r="AS15" s="123">
        <v>7</v>
      </c>
      <c r="BL15" s="36"/>
    </row>
    <row r="16" spans="1:45" ht="19.5" thickBot="1">
      <c r="A16" s="5">
        <v>13</v>
      </c>
      <c r="B16" s="1">
        <v>13</v>
      </c>
      <c r="C16" s="2">
        <v>105752</v>
      </c>
      <c r="D16" s="23" t="s">
        <v>56</v>
      </c>
      <c r="E16" s="3" t="s">
        <v>57</v>
      </c>
      <c r="F16" s="50">
        <v>2</v>
      </c>
      <c r="G16" s="50">
        <v>13</v>
      </c>
      <c r="H16" s="45">
        <v>158</v>
      </c>
      <c r="I16" s="45">
        <v>43</v>
      </c>
      <c r="J16" s="3" t="s">
        <v>24</v>
      </c>
      <c r="K16" s="4" t="s">
        <v>5</v>
      </c>
      <c r="L16" s="10">
        <v>159</v>
      </c>
      <c r="M16" s="10">
        <v>152</v>
      </c>
      <c r="N16" s="10">
        <v>149</v>
      </c>
      <c r="O16" s="12">
        <f t="shared" si="0"/>
        <v>129</v>
      </c>
      <c r="P16" s="12">
        <v>0.047</v>
      </c>
      <c r="Q16" s="24">
        <f t="shared" si="1"/>
        <v>589.047</v>
      </c>
      <c r="R16" s="10">
        <v>162</v>
      </c>
      <c r="S16" s="10">
        <v>177</v>
      </c>
      <c r="T16" s="10">
        <v>179</v>
      </c>
      <c r="U16" s="12">
        <f t="shared" si="2"/>
        <v>129</v>
      </c>
      <c r="V16" s="12">
        <v>0.046</v>
      </c>
      <c r="W16" s="60">
        <f t="shared" si="3"/>
        <v>647.046</v>
      </c>
      <c r="X16" s="60">
        <v>172</v>
      </c>
      <c r="Y16" s="60">
        <v>194</v>
      </c>
      <c r="Z16" s="60">
        <v>126</v>
      </c>
      <c r="AA16" s="60">
        <f t="shared" si="4"/>
        <v>492</v>
      </c>
      <c r="AB16" s="20">
        <f t="shared" si="5"/>
        <v>1470</v>
      </c>
      <c r="AC16" s="40">
        <f t="shared" si="7"/>
        <v>163.33333333333334</v>
      </c>
      <c r="AD16" s="17">
        <f t="shared" si="6"/>
        <v>1857.093</v>
      </c>
      <c r="AE16" s="68">
        <f t="shared" si="8"/>
        <v>206.34366666666668</v>
      </c>
      <c r="AF16" s="70">
        <v>13</v>
      </c>
      <c r="AG16" s="75">
        <v>157</v>
      </c>
      <c r="AH16" s="76">
        <v>204</v>
      </c>
      <c r="AI16" s="75">
        <v>163</v>
      </c>
      <c r="AJ16" s="76">
        <v>173</v>
      </c>
      <c r="AK16" s="75">
        <v>175</v>
      </c>
      <c r="AL16" s="76">
        <v>167</v>
      </c>
      <c r="AM16" s="75">
        <v>159</v>
      </c>
      <c r="AN16" s="76">
        <v>159</v>
      </c>
      <c r="AO16" s="97">
        <f t="shared" si="9"/>
        <v>2827</v>
      </c>
      <c r="AP16" s="98">
        <f>AO16/17</f>
        <v>166.2941176470588</v>
      </c>
      <c r="AQ16" s="101">
        <f>AO16+(17*43)</f>
        <v>3558</v>
      </c>
      <c r="AR16" s="102">
        <f>AQ16/17</f>
        <v>209.2941176470588</v>
      </c>
      <c r="AS16" s="123">
        <v>4</v>
      </c>
    </row>
    <row r="17" spans="1:45" ht="19.5" thickBot="1">
      <c r="A17" s="5">
        <v>14</v>
      </c>
      <c r="B17" s="1">
        <v>13</v>
      </c>
      <c r="C17" s="2">
        <v>104488</v>
      </c>
      <c r="D17" s="23" t="s">
        <v>2</v>
      </c>
      <c r="E17" s="3" t="s">
        <v>3</v>
      </c>
      <c r="F17" s="36">
        <v>13</v>
      </c>
      <c r="G17" s="36">
        <v>24</v>
      </c>
      <c r="H17" s="45">
        <v>167</v>
      </c>
      <c r="I17" s="45">
        <v>37</v>
      </c>
      <c r="J17" s="3" t="s">
        <v>45</v>
      </c>
      <c r="K17" s="4" t="s">
        <v>18</v>
      </c>
      <c r="L17" s="10">
        <v>190</v>
      </c>
      <c r="M17" s="10">
        <v>163</v>
      </c>
      <c r="N17" s="10">
        <v>203</v>
      </c>
      <c r="O17" s="12">
        <f t="shared" si="0"/>
        <v>111</v>
      </c>
      <c r="P17" s="12">
        <v>0.02</v>
      </c>
      <c r="Q17" s="24">
        <f t="shared" si="1"/>
        <v>667.02</v>
      </c>
      <c r="R17" s="10">
        <v>147</v>
      </c>
      <c r="S17" s="10">
        <v>169</v>
      </c>
      <c r="T17" s="46">
        <v>154</v>
      </c>
      <c r="U17" s="12">
        <f t="shared" si="2"/>
        <v>111</v>
      </c>
      <c r="V17" s="12">
        <v>0.011</v>
      </c>
      <c r="W17" s="60">
        <f t="shared" si="3"/>
        <v>581.011</v>
      </c>
      <c r="X17" s="60">
        <v>200</v>
      </c>
      <c r="Y17" s="60">
        <v>157</v>
      </c>
      <c r="Z17" s="60">
        <v>141</v>
      </c>
      <c r="AA17" s="60">
        <f t="shared" si="4"/>
        <v>498</v>
      </c>
      <c r="AB17" s="20">
        <f t="shared" si="5"/>
        <v>1524</v>
      </c>
      <c r="AC17" s="40">
        <f t="shared" si="7"/>
        <v>169.33333333333334</v>
      </c>
      <c r="AD17" s="17">
        <f t="shared" si="6"/>
        <v>1857.031</v>
      </c>
      <c r="AE17" s="68">
        <f t="shared" si="8"/>
        <v>206.33677777777777</v>
      </c>
      <c r="AF17" s="70">
        <v>14</v>
      </c>
      <c r="AG17" s="75">
        <v>219</v>
      </c>
      <c r="AH17" s="76">
        <v>191</v>
      </c>
      <c r="AI17" s="75">
        <v>158</v>
      </c>
      <c r="AJ17" s="76">
        <v>212</v>
      </c>
      <c r="AK17" s="84"/>
      <c r="AL17" s="85"/>
      <c r="AM17" s="84"/>
      <c r="AN17" s="85"/>
      <c r="AO17" s="97">
        <f t="shared" si="9"/>
        <v>2304</v>
      </c>
      <c r="AP17" s="98">
        <f>AO17/13</f>
        <v>177.23076923076923</v>
      </c>
      <c r="AQ17" s="101">
        <f>AO17+(13*37)</f>
        <v>2785</v>
      </c>
      <c r="AR17" s="102">
        <f>AQ17/13</f>
        <v>214.23076923076923</v>
      </c>
      <c r="AS17" s="123">
        <v>5</v>
      </c>
    </row>
    <row r="18" spans="1:45" ht="19.5" thickBot="1">
      <c r="A18" s="5">
        <v>15</v>
      </c>
      <c r="B18" s="1">
        <v>96</v>
      </c>
      <c r="C18" s="2">
        <v>83132</v>
      </c>
      <c r="D18" s="23" t="s">
        <v>13</v>
      </c>
      <c r="E18" s="3" t="s">
        <v>16</v>
      </c>
      <c r="F18" s="36">
        <v>11</v>
      </c>
      <c r="G18" s="36">
        <v>22</v>
      </c>
      <c r="H18" s="45">
        <v>140</v>
      </c>
      <c r="I18" s="45">
        <v>56</v>
      </c>
      <c r="J18" s="3" t="s">
        <v>7</v>
      </c>
      <c r="K18" s="4" t="s">
        <v>8</v>
      </c>
      <c r="L18" s="10">
        <v>142</v>
      </c>
      <c r="M18" s="10">
        <v>191</v>
      </c>
      <c r="N18" s="10">
        <v>150</v>
      </c>
      <c r="O18" s="12">
        <f t="shared" si="0"/>
        <v>168</v>
      </c>
      <c r="P18" s="12">
        <v>0.003</v>
      </c>
      <c r="Q18" s="24">
        <f t="shared" si="1"/>
        <v>651.003</v>
      </c>
      <c r="R18" s="10">
        <v>129</v>
      </c>
      <c r="S18" s="10">
        <v>149</v>
      </c>
      <c r="T18" s="10">
        <v>148</v>
      </c>
      <c r="U18" s="12">
        <f t="shared" si="2"/>
        <v>168</v>
      </c>
      <c r="V18" s="12">
        <v>0.005</v>
      </c>
      <c r="W18" s="60">
        <f t="shared" si="3"/>
        <v>594.005</v>
      </c>
      <c r="X18" s="60">
        <v>149</v>
      </c>
      <c r="Y18" s="60">
        <v>143</v>
      </c>
      <c r="Z18" s="60">
        <v>152</v>
      </c>
      <c r="AA18" s="60">
        <f t="shared" si="4"/>
        <v>444</v>
      </c>
      <c r="AB18" s="20">
        <f t="shared" si="5"/>
        <v>1353</v>
      </c>
      <c r="AC18" s="40">
        <f t="shared" si="7"/>
        <v>150.33333333333334</v>
      </c>
      <c r="AD18" s="17">
        <f t="shared" si="6"/>
        <v>1857.008</v>
      </c>
      <c r="AE18" s="68">
        <f t="shared" si="8"/>
        <v>206.33422222222222</v>
      </c>
      <c r="AF18" s="70">
        <v>15</v>
      </c>
      <c r="AG18" s="75">
        <v>169</v>
      </c>
      <c r="AH18" s="76">
        <v>171</v>
      </c>
      <c r="AI18" s="75">
        <v>179</v>
      </c>
      <c r="AJ18" s="76">
        <v>145</v>
      </c>
      <c r="AK18" s="75">
        <v>225</v>
      </c>
      <c r="AL18" s="76">
        <v>164</v>
      </c>
      <c r="AM18" s="75">
        <v>162</v>
      </c>
      <c r="AN18" s="76">
        <v>167</v>
      </c>
      <c r="AO18" s="97">
        <f t="shared" si="9"/>
        <v>2735</v>
      </c>
      <c r="AP18" s="98">
        <f>AO18/17</f>
        <v>160.88235294117646</v>
      </c>
      <c r="AQ18" s="101">
        <f>AO18+(17*56)</f>
        <v>3687</v>
      </c>
      <c r="AR18" s="102">
        <f>AQ18/17</f>
        <v>216.88235294117646</v>
      </c>
      <c r="AS18" s="123">
        <v>3</v>
      </c>
    </row>
    <row r="19" spans="1:45" s="33" customFormat="1" ht="19.5" thickBot="1">
      <c r="A19" s="48">
        <v>16</v>
      </c>
      <c r="B19" s="1">
        <v>0</v>
      </c>
      <c r="C19" s="2">
        <v>42822</v>
      </c>
      <c r="D19" s="23" t="s">
        <v>85</v>
      </c>
      <c r="E19" s="3" t="s">
        <v>31</v>
      </c>
      <c r="F19" s="36">
        <v>19</v>
      </c>
      <c r="G19" s="36">
        <v>6</v>
      </c>
      <c r="H19" s="45">
        <v>147</v>
      </c>
      <c r="I19" s="45">
        <v>51</v>
      </c>
      <c r="J19" s="3" t="s">
        <v>24</v>
      </c>
      <c r="K19" s="4" t="s">
        <v>1</v>
      </c>
      <c r="L19" s="58">
        <v>167</v>
      </c>
      <c r="M19" s="58">
        <v>137</v>
      </c>
      <c r="N19" s="58">
        <v>167</v>
      </c>
      <c r="O19" s="12">
        <f t="shared" si="0"/>
        <v>153</v>
      </c>
      <c r="P19" s="12">
        <v>0.011</v>
      </c>
      <c r="Q19" s="24">
        <f t="shared" si="1"/>
        <v>624.011</v>
      </c>
      <c r="R19" s="58">
        <v>165</v>
      </c>
      <c r="S19" s="58">
        <v>167</v>
      </c>
      <c r="T19" s="58">
        <v>168</v>
      </c>
      <c r="U19" s="12">
        <f t="shared" si="2"/>
        <v>153</v>
      </c>
      <c r="V19" s="12">
        <v>0.014</v>
      </c>
      <c r="W19" s="60">
        <f t="shared" si="3"/>
        <v>653.014</v>
      </c>
      <c r="X19" s="60">
        <v>142</v>
      </c>
      <c r="Y19" s="60">
        <v>160</v>
      </c>
      <c r="Z19" s="60">
        <v>124</v>
      </c>
      <c r="AA19" s="60">
        <f t="shared" si="4"/>
        <v>426</v>
      </c>
      <c r="AB19" s="20">
        <f t="shared" si="5"/>
        <v>1397</v>
      </c>
      <c r="AC19" s="40">
        <f t="shared" si="7"/>
        <v>155.22222222222223</v>
      </c>
      <c r="AD19" s="17">
        <f t="shared" si="6"/>
        <v>1856.025</v>
      </c>
      <c r="AE19" s="68">
        <f t="shared" si="8"/>
        <v>206.22500000000002</v>
      </c>
      <c r="AF19" s="70">
        <v>16</v>
      </c>
      <c r="AG19" s="78">
        <v>205</v>
      </c>
      <c r="AH19" s="79">
        <v>135</v>
      </c>
      <c r="AI19" s="78">
        <v>158</v>
      </c>
      <c r="AJ19" s="79">
        <v>145</v>
      </c>
      <c r="AK19" s="93"/>
      <c r="AL19" s="94"/>
      <c r="AM19" s="93"/>
      <c r="AN19" s="94"/>
      <c r="AO19" s="99">
        <f t="shared" si="9"/>
        <v>2040</v>
      </c>
      <c r="AP19" s="100">
        <f>AO19/15</f>
        <v>136</v>
      </c>
      <c r="AQ19" s="104">
        <f>AO19+(13*51)</f>
        <v>2703</v>
      </c>
      <c r="AR19" s="103">
        <f>AQ19/15</f>
        <v>180.2</v>
      </c>
      <c r="AS19" s="124">
        <v>8</v>
      </c>
    </row>
    <row r="20" spans="1:41" ht="18.75">
      <c r="A20" s="5">
        <v>17</v>
      </c>
      <c r="B20" s="1">
        <v>85</v>
      </c>
      <c r="C20" s="2">
        <v>27822</v>
      </c>
      <c r="D20" s="23" t="s">
        <v>60</v>
      </c>
      <c r="E20" s="3" t="s">
        <v>61</v>
      </c>
      <c r="F20" s="36">
        <v>9</v>
      </c>
      <c r="G20" s="36">
        <v>20</v>
      </c>
      <c r="H20" s="45">
        <v>183</v>
      </c>
      <c r="I20" s="45">
        <v>25</v>
      </c>
      <c r="J20" s="3" t="s">
        <v>0</v>
      </c>
      <c r="K20" s="4" t="s">
        <v>1</v>
      </c>
      <c r="L20" s="58">
        <v>197</v>
      </c>
      <c r="M20" s="58">
        <v>189</v>
      </c>
      <c r="N20" s="58">
        <v>151</v>
      </c>
      <c r="O20" s="12">
        <f t="shared" si="0"/>
        <v>75</v>
      </c>
      <c r="P20" s="12">
        <v>0.028</v>
      </c>
      <c r="Q20" s="24">
        <f t="shared" si="1"/>
        <v>612.028</v>
      </c>
      <c r="R20" s="58">
        <v>182</v>
      </c>
      <c r="S20" s="58">
        <v>213</v>
      </c>
      <c r="T20" s="58">
        <v>177</v>
      </c>
      <c r="U20" s="12">
        <f t="shared" si="2"/>
        <v>75</v>
      </c>
      <c r="V20" s="12">
        <v>0.027</v>
      </c>
      <c r="W20" s="60">
        <f t="shared" si="3"/>
        <v>647.027</v>
      </c>
      <c r="X20" s="60">
        <v>185</v>
      </c>
      <c r="Y20" s="60">
        <v>165</v>
      </c>
      <c r="Z20" s="60">
        <v>158</v>
      </c>
      <c r="AA20" s="60">
        <f t="shared" si="4"/>
        <v>508</v>
      </c>
      <c r="AB20" s="20">
        <f t="shared" si="5"/>
        <v>1617</v>
      </c>
      <c r="AC20" s="40">
        <f t="shared" si="7"/>
        <v>179.66666666666666</v>
      </c>
      <c r="AD20" s="17">
        <f t="shared" si="6"/>
        <v>1842.055</v>
      </c>
      <c r="AE20" s="68">
        <f t="shared" si="8"/>
        <v>204.67277777777778</v>
      </c>
      <c r="AF20" s="70">
        <v>17</v>
      </c>
      <c r="AG20" s="80"/>
      <c r="AH20" s="77"/>
      <c r="AI20" s="77"/>
      <c r="AJ20" s="77"/>
      <c r="AK20" s="77"/>
      <c r="AL20" s="77"/>
      <c r="AM20" s="77"/>
      <c r="AN20" s="77"/>
      <c r="AO20" s="88"/>
    </row>
    <row r="21" spans="1:41" ht="18.75">
      <c r="A21" s="5">
        <v>18</v>
      </c>
      <c r="B21" s="1">
        <v>7</v>
      </c>
      <c r="C21" s="2">
        <v>94647</v>
      </c>
      <c r="D21" s="23" t="s">
        <v>167</v>
      </c>
      <c r="E21" s="3" t="s">
        <v>168</v>
      </c>
      <c r="F21" s="36">
        <v>14</v>
      </c>
      <c r="G21" s="36">
        <v>1</v>
      </c>
      <c r="H21" s="45">
        <v>142</v>
      </c>
      <c r="I21" s="45">
        <v>54</v>
      </c>
      <c r="J21" s="3" t="s">
        <v>62</v>
      </c>
      <c r="K21" s="4" t="s">
        <v>5</v>
      </c>
      <c r="L21" s="56">
        <v>135</v>
      </c>
      <c r="M21" s="56">
        <v>171</v>
      </c>
      <c r="N21" s="56">
        <v>166</v>
      </c>
      <c r="O21" s="12">
        <f t="shared" si="0"/>
        <v>162</v>
      </c>
      <c r="P21" s="12">
        <v>0.037</v>
      </c>
      <c r="Q21" s="53">
        <f t="shared" si="1"/>
        <v>634.037</v>
      </c>
      <c r="R21" s="56">
        <v>161</v>
      </c>
      <c r="S21" s="56">
        <v>136</v>
      </c>
      <c r="T21" s="56">
        <v>149</v>
      </c>
      <c r="U21" s="12">
        <f t="shared" si="2"/>
        <v>162</v>
      </c>
      <c r="V21" s="12">
        <v>0.038</v>
      </c>
      <c r="W21" s="60">
        <f t="shared" si="3"/>
        <v>608.038</v>
      </c>
      <c r="X21" s="60">
        <v>138</v>
      </c>
      <c r="Y21" s="60">
        <v>177</v>
      </c>
      <c r="Z21" s="60">
        <v>117</v>
      </c>
      <c r="AA21" s="60">
        <f t="shared" si="4"/>
        <v>432</v>
      </c>
      <c r="AB21" s="20">
        <f t="shared" si="5"/>
        <v>1350</v>
      </c>
      <c r="AC21" s="40">
        <f t="shared" si="7"/>
        <v>150</v>
      </c>
      <c r="AD21" s="17">
        <f t="shared" si="6"/>
        <v>1836.075</v>
      </c>
      <c r="AE21" s="68">
        <f t="shared" si="8"/>
        <v>204.00833333333333</v>
      </c>
      <c r="AF21" s="70">
        <v>18</v>
      </c>
      <c r="AG21" s="80"/>
      <c r="AH21" s="77"/>
      <c r="AI21" s="77"/>
      <c r="AJ21" s="77"/>
      <c r="AK21" s="77"/>
      <c r="AL21" s="77"/>
      <c r="AM21" s="77"/>
      <c r="AN21" s="77"/>
      <c r="AO21" s="89"/>
    </row>
    <row r="22" spans="1:41" ht="18.75">
      <c r="A22" s="5">
        <v>19</v>
      </c>
      <c r="B22" s="1">
        <v>89</v>
      </c>
      <c r="C22" s="2">
        <v>59169</v>
      </c>
      <c r="D22" s="23" t="s">
        <v>44</v>
      </c>
      <c r="E22" s="3" t="s">
        <v>3</v>
      </c>
      <c r="F22" s="44">
        <v>15</v>
      </c>
      <c r="G22" s="44">
        <v>2</v>
      </c>
      <c r="H22" s="51">
        <v>133</v>
      </c>
      <c r="I22" s="51">
        <v>60</v>
      </c>
      <c r="J22" s="3" t="s">
        <v>62</v>
      </c>
      <c r="K22" s="4" t="s">
        <v>18</v>
      </c>
      <c r="L22" s="59">
        <v>142</v>
      </c>
      <c r="M22" s="59">
        <v>159</v>
      </c>
      <c r="N22" s="59">
        <v>151</v>
      </c>
      <c r="O22" s="49">
        <f t="shared" si="0"/>
        <v>180</v>
      </c>
      <c r="P22" s="49">
        <v>0.034</v>
      </c>
      <c r="Q22" s="53">
        <f t="shared" si="1"/>
        <v>632.034</v>
      </c>
      <c r="R22" s="59">
        <v>142</v>
      </c>
      <c r="S22" s="59">
        <v>155</v>
      </c>
      <c r="T22" s="59">
        <v>123</v>
      </c>
      <c r="U22" s="49">
        <f t="shared" si="2"/>
        <v>180</v>
      </c>
      <c r="V22" s="49">
        <v>0.042</v>
      </c>
      <c r="W22" s="60">
        <f t="shared" si="3"/>
        <v>600.042</v>
      </c>
      <c r="X22" s="60">
        <v>181</v>
      </c>
      <c r="Y22" s="60">
        <v>109</v>
      </c>
      <c r="Z22" s="60">
        <v>133</v>
      </c>
      <c r="AA22" s="60">
        <f t="shared" si="4"/>
        <v>423</v>
      </c>
      <c r="AB22" s="20">
        <f t="shared" si="5"/>
        <v>1295</v>
      </c>
      <c r="AC22" s="40">
        <f t="shared" si="7"/>
        <v>143.88888888888889</v>
      </c>
      <c r="AD22" s="17">
        <f t="shared" si="6"/>
        <v>1835.076</v>
      </c>
      <c r="AE22" s="68">
        <f t="shared" si="8"/>
        <v>203.89733333333334</v>
      </c>
      <c r="AF22" s="70">
        <v>19</v>
      </c>
      <c r="AG22" s="80"/>
      <c r="AH22" s="77"/>
      <c r="AI22" s="77"/>
      <c r="AJ22" s="77"/>
      <c r="AK22" s="77"/>
      <c r="AL22" s="77"/>
      <c r="AM22" s="77"/>
      <c r="AN22" s="77"/>
      <c r="AO22" s="89"/>
    </row>
    <row r="23" spans="1:41" ht="18.75">
      <c r="A23" s="5">
        <v>20</v>
      </c>
      <c r="B23" s="1">
        <v>12</v>
      </c>
      <c r="C23" s="2">
        <v>104241</v>
      </c>
      <c r="D23" s="23" t="s">
        <v>165</v>
      </c>
      <c r="E23" s="3" t="s">
        <v>166</v>
      </c>
      <c r="F23" s="36">
        <v>4</v>
      </c>
      <c r="G23" s="36">
        <v>15</v>
      </c>
      <c r="H23" s="45">
        <v>141</v>
      </c>
      <c r="I23" s="45">
        <v>55</v>
      </c>
      <c r="J23" s="3" t="s">
        <v>24</v>
      </c>
      <c r="K23" s="4" t="s">
        <v>18</v>
      </c>
      <c r="L23" s="10">
        <v>197</v>
      </c>
      <c r="M23" s="10">
        <v>129</v>
      </c>
      <c r="N23" s="10">
        <v>113</v>
      </c>
      <c r="O23" s="12">
        <f t="shared" si="0"/>
        <v>165</v>
      </c>
      <c r="P23" s="12">
        <v>0.018</v>
      </c>
      <c r="Q23" s="24">
        <f t="shared" si="1"/>
        <v>604.018</v>
      </c>
      <c r="R23" s="10">
        <v>138</v>
      </c>
      <c r="S23" s="10">
        <v>165</v>
      </c>
      <c r="T23" s="10">
        <v>154</v>
      </c>
      <c r="U23" s="12">
        <f t="shared" si="2"/>
        <v>165</v>
      </c>
      <c r="V23" s="12">
        <v>0.023</v>
      </c>
      <c r="W23" s="60">
        <f t="shared" si="3"/>
        <v>622.023</v>
      </c>
      <c r="X23" s="60">
        <v>156</v>
      </c>
      <c r="Y23" s="60">
        <v>136</v>
      </c>
      <c r="Z23" s="60">
        <v>145</v>
      </c>
      <c r="AA23" s="60">
        <f t="shared" si="4"/>
        <v>437</v>
      </c>
      <c r="AB23" s="20">
        <f t="shared" si="5"/>
        <v>1333</v>
      </c>
      <c r="AC23" s="40">
        <f t="shared" si="7"/>
        <v>148.11111111111111</v>
      </c>
      <c r="AD23" s="17">
        <f t="shared" si="6"/>
        <v>1828.0410000000002</v>
      </c>
      <c r="AE23" s="68">
        <f t="shared" si="8"/>
        <v>203.1156666666667</v>
      </c>
      <c r="AF23" s="70">
        <v>20</v>
      </c>
      <c r="AG23" s="80"/>
      <c r="AH23" s="77"/>
      <c r="AI23" s="77"/>
      <c r="AJ23" s="77"/>
      <c r="AK23" s="77"/>
      <c r="AL23" s="77"/>
      <c r="AM23" s="77"/>
      <c r="AN23" s="77"/>
      <c r="AO23" s="89"/>
    </row>
    <row r="24" spans="1:41" ht="18.75">
      <c r="A24" s="5">
        <v>21</v>
      </c>
      <c r="B24" s="1">
        <v>11</v>
      </c>
      <c r="C24" s="2">
        <v>102715</v>
      </c>
      <c r="D24" s="23" t="s">
        <v>69</v>
      </c>
      <c r="E24" s="3" t="s">
        <v>70</v>
      </c>
      <c r="F24" s="52">
        <v>19</v>
      </c>
      <c r="G24" s="36">
        <v>6</v>
      </c>
      <c r="H24" s="45">
        <v>162</v>
      </c>
      <c r="I24" s="45">
        <v>40</v>
      </c>
      <c r="J24" s="3" t="s">
        <v>24</v>
      </c>
      <c r="K24" s="4" t="s">
        <v>8</v>
      </c>
      <c r="L24" s="10">
        <v>165</v>
      </c>
      <c r="M24" s="10">
        <v>142</v>
      </c>
      <c r="N24" s="10">
        <v>186</v>
      </c>
      <c r="O24" s="12">
        <f t="shared" si="0"/>
        <v>120</v>
      </c>
      <c r="P24" s="12">
        <v>0.008</v>
      </c>
      <c r="Q24" s="24">
        <f t="shared" si="1"/>
        <v>613.008</v>
      </c>
      <c r="R24" s="10">
        <v>204</v>
      </c>
      <c r="S24" s="10">
        <v>163</v>
      </c>
      <c r="T24" s="10">
        <v>179</v>
      </c>
      <c r="U24" s="12">
        <f t="shared" si="2"/>
        <v>120</v>
      </c>
      <c r="V24" s="12">
        <v>0.018</v>
      </c>
      <c r="W24" s="60">
        <f t="shared" si="3"/>
        <v>666.018</v>
      </c>
      <c r="X24" s="60">
        <v>148</v>
      </c>
      <c r="Y24" s="60">
        <v>153</v>
      </c>
      <c r="Z24" s="60">
        <v>127</v>
      </c>
      <c r="AA24" s="60">
        <f t="shared" si="4"/>
        <v>428</v>
      </c>
      <c r="AB24" s="20">
        <f t="shared" si="5"/>
        <v>1467</v>
      </c>
      <c r="AC24" s="40">
        <f t="shared" si="7"/>
        <v>163</v>
      </c>
      <c r="AD24" s="17">
        <f t="shared" si="6"/>
        <v>1827.026</v>
      </c>
      <c r="AE24" s="68">
        <f t="shared" si="8"/>
        <v>203.0028888888889</v>
      </c>
      <c r="AF24" s="70">
        <v>21</v>
      </c>
      <c r="AG24" s="80"/>
      <c r="AH24" s="77"/>
      <c r="AI24" s="77"/>
      <c r="AJ24" s="77"/>
      <c r="AK24" s="77"/>
      <c r="AL24" s="77"/>
      <c r="AM24" s="77"/>
      <c r="AN24" s="77"/>
      <c r="AO24" s="89"/>
    </row>
    <row r="25" spans="1:41" ht="18.75">
      <c r="A25" s="5">
        <v>22</v>
      </c>
      <c r="B25" s="1">
        <v>90</v>
      </c>
      <c r="C25" s="2">
        <v>62641</v>
      </c>
      <c r="D25" s="23" t="s">
        <v>33</v>
      </c>
      <c r="E25" s="3" t="s">
        <v>34</v>
      </c>
      <c r="F25" s="36">
        <v>10</v>
      </c>
      <c r="G25" s="36">
        <v>21</v>
      </c>
      <c r="H25" s="45">
        <v>135</v>
      </c>
      <c r="I25" s="45">
        <v>59</v>
      </c>
      <c r="J25" s="3" t="s">
        <v>21</v>
      </c>
      <c r="K25" s="4" t="s">
        <v>5</v>
      </c>
      <c r="L25" s="10">
        <v>146</v>
      </c>
      <c r="M25" s="10">
        <v>158</v>
      </c>
      <c r="N25" s="10">
        <v>179</v>
      </c>
      <c r="O25" s="12">
        <f t="shared" si="0"/>
        <v>177</v>
      </c>
      <c r="P25" s="12">
        <v>0.014</v>
      </c>
      <c r="Q25" s="24">
        <f t="shared" si="1"/>
        <v>660.014</v>
      </c>
      <c r="R25" s="10">
        <v>124</v>
      </c>
      <c r="S25" s="10">
        <v>113</v>
      </c>
      <c r="T25" s="10">
        <v>157</v>
      </c>
      <c r="U25" s="12">
        <f t="shared" si="2"/>
        <v>177</v>
      </c>
      <c r="V25" s="12">
        <v>0.012</v>
      </c>
      <c r="W25" s="60">
        <f t="shared" si="3"/>
        <v>571.012</v>
      </c>
      <c r="X25" s="60">
        <v>155</v>
      </c>
      <c r="Y25" s="60">
        <v>122</v>
      </c>
      <c r="Z25" s="60">
        <v>141</v>
      </c>
      <c r="AA25" s="60">
        <f t="shared" si="4"/>
        <v>418</v>
      </c>
      <c r="AB25" s="20">
        <f t="shared" si="5"/>
        <v>1295</v>
      </c>
      <c r="AC25" s="40">
        <f t="shared" si="7"/>
        <v>143.88888888888889</v>
      </c>
      <c r="AD25" s="17">
        <f t="shared" si="6"/>
        <v>1826.0259999999998</v>
      </c>
      <c r="AE25" s="68">
        <f t="shared" si="8"/>
        <v>202.89177777777775</v>
      </c>
      <c r="AF25" s="70">
        <v>22</v>
      </c>
      <c r="AG25" s="80"/>
      <c r="AH25" s="77"/>
      <c r="AI25" s="77"/>
      <c r="AJ25" s="77"/>
      <c r="AK25" s="77"/>
      <c r="AL25" s="77"/>
      <c r="AM25" s="77"/>
      <c r="AN25" s="77"/>
      <c r="AO25" s="89"/>
    </row>
    <row r="26" spans="1:41" ht="18.75">
      <c r="A26" s="5">
        <v>23</v>
      </c>
      <c r="B26" s="1">
        <v>3</v>
      </c>
      <c r="C26" s="2">
        <v>8047368</v>
      </c>
      <c r="D26" s="23" t="s">
        <v>22</v>
      </c>
      <c r="E26" s="3" t="s">
        <v>23</v>
      </c>
      <c r="F26" s="36">
        <v>7</v>
      </c>
      <c r="G26" s="36">
        <v>18</v>
      </c>
      <c r="H26" s="45">
        <v>146</v>
      </c>
      <c r="I26" s="45">
        <v>51</v>
      </c>
      <c r="J26" s="3" t="s">
        <v>21</v>
      </c>
      <c r="K26" s="4" t="s">
        <v>5</v>
      </c>
      <c r="L26" s="10">
        <v>122</v>
      </c>
      <c r="M26" s="10">
        <v>168</v>
      </c>
      <c r="N26" s="10">
        <v>178</v>
      </c>
      <c r="O26" s="12">
        <f t="shared" si="0"/>
        <v>153</v>
      </c>
      <c r="P26" s="12">
        <v>0.007</v>
      </c>
      <c r="Q26" s="24">
        <f t="shared" si="1"/>
        <v>621.007</v>
      </c>
      <c r="R26" s="10">
        <v>147</v>
      </c>
      <c r="S26" s="10">
        <v>153</v>
      </c>
      <c r="T26" s="10">
        <v>150</v>
      </c>
      <c r="U26" s="12">
        <f t="shared" si="2"/>
        <v>153</v>
      </c>
      <c r="V26" s="12">
        <v>0.019</v>
      </c>
      <c r="W26" s="60">
        <f t="shared" si="3"/>
        <v>603.019</v>
      </c>
      <c r="X26" s="60">
        <v>126</v>
      </c>
      <c r="Y26" s="60">
        <v>166</v>
      </c>
      <c r="Z26" s="60">
        <v>150</v>
      </c>
      <c r="AA26" s="60">
        <f t="shared" si="4"/>
        <v>442</v>
      </c>
      <c r="AB26" s="20">
        <f t="shared" si="5"/>
        <v>1360</v>
      </c>
      <c r="AC26" s="40">
        <f t="shared" si="7"/>
        <v>151.11111111111111</v>
      </c>
      <c r="AD26" s="17">
        <f t="shared" si="6"/>
        <v>1819.0259999999998</v>
      </c>
      <c r="AE26" s="68">
        <f t="shared" si="8"/>
        <v>202.11399999999998</v>
      </c>
      <c r="AF26" s="70">
        <v>23</v>
      </c>
      <c r="AG26" s="80"/>
      <c r="AH26" s="77"/>
      <c r="AI26" s="77"/>
      <c r="AJ26" s="77"/>
      <c r="AK26" s="77"/>
      <c r="AL26" s="77"/>
      <c r="AM26" s="77"/>
      <c r="AN26" s="77"/>
      <c r="AO26" s="89"/>
    </row>
    <row r="27" spans="1:41" ht="18.75">
      <c r="A27" s="5">
        <v>24</v>
      </c>
      <c r="B27" s="1">
        <v>3</v>
      </c>
      <c r="C27" s="2">
        <v>47122</v>
      </c>
      <c r="D27" s="23" t="s">
        <v>177</v>
      </c>
      <c r="E27" s="3" t="s">
        <v>55</v>
      </c>
      <c r="F27" s="36">
        <v>6</v>
      </c>
      <c r="G27" s="36">
        <v>17</v>
      </c>
      <c r="H27" s="45">
        <v>136</v>
      </c>
      <c r="I27" s="45">
        <v>58</v>
      </c>
      <c r="J27" s="3" t="s">
        <v>11</v>
      </c>
      <c r="K27" s="4" t="s">
        <v>8</v>
      </c>
      <c r="L27" s="10">
        <v>157</v>
      </c>
      <c r="M27" s="10">
        <v>108</v>
      </c>
      <c r="N27" s="10">
        <v>157</v>
      </c>
      <c r="O27" s="12">
        <f t="shared" si="0"/>
        <v>174</v>
      </c>
      <c r="P27" s="12">
        <v>0.038</v>
      </c>
      <c r="Q27" s="24">
        <f t="shared" si="1"/>
        <v>596.038</v>
      </c>
      <c r="R27" s="10">
        <v>181</v>
      </c>
      <c r="S27" s="10">
        <v>135</v>
      </c>
      <c r="T27" s="10">
        <v>139</v>
      </c>
      <c r="U27" s="12">
        <f t="shared" si="2"/>
        <v>174</v>
      </c>
      <c r="V27" s="12">
        <v>0.04</v>
      </c>
      <c r="W27" s="60">
        <f t="shared" si="3"/>
        <v>629.04</v>
      </c>
      <c r="X27" s="60">
        <v>150</v>
      </c>
      <c r="Y27" s="60">
        <v>134</v>
      </c>
      <c r="Z27" s="60">
        <v>133</v>
      </c>
      <c r="AA27" s="60">
        <f t="shared" si="4"/>
        <v>417</v>
      </c>
      <c r="AB27" s="20">
        <f t="shared" si="5"/>
        <v>1294</v>
      </c>
      <c r="AC27" s="40">
        <f t="shared" si="7"/>
        <v>143.77777777777777</v>
      </c>
      <c r="AD27" s="17">
        <f t="shared" si="6"/>
        <v>1816.078</v>
      </c>
      <c r="AE27" s="68">
        <f t="shared" si="8"/>
        <v>201.78644444444444</v>
      </c>
      <c r="AF27" s="70">
        <v>24</v>
      </c>
      <c r="AG27" s="80"/>
      <c r="AH27" s="77"/>
      <c r="AI27" s="77"/>
      <c r="AJ27" s="77"/>
      <c r="AK27" s="77"/>
      <c r="AL27" s="77"/>
      <c r="AM27" s="77"/>
      <c r="AN27" s="77"/>
      <c r="AO27" s="89"/>
    </row>
    <row r="28" spans="1:41" ht="18.75">
      <c r="A28" s="5">
        <v>25</v>
      </c>
      <c r="B28" s="1">
        <v>0</v>
      </c>
      <c r="C28" s="2">
        <v>44016</v>
      </c>
      <c r="D28" s="23" t="s">
        <v>160</v>
      </c>
      <c r="E28" s="3" t="s">
        <v>161</v>
      </c>
      <c r="F28" s="36">
        <v>3</v>
      </c>
      <c r="G28" s="36">
        <v>14</v>
      </c>
      <c r="H28" s="45">
        <v>115</v>
      </c>
      <c r="I28" s="45">
        <v>73</v>
      </c>
      <c r="J28" s="3" t="s">
        <v>24</v>
      </c>
      <c r="K28" s="4" t="s">
        <v>8</v>
      </c>
      <c r="L28" s="10">
        <v>130</v>
      </c>
      <c r="M28" s="10">
        <v>117</v>
      </c>
      <c r="N28" s="10">
        <v>166</v>
      </c>
      <c r="O28" s="12">
        <f t="shared" si="0"/>
        <v>219</v>
      </c>
      <c r="P28" s="12">
        <v>0.031</v>
      </c>
      <c r="Q28" s="24">
        <f t="shared" si="1"/>
        <v>632.031</v>
      </c>
      <c r="R28" s="10">
        <v>122</v>
      </c>
      <c r="S28" s="10">
        <v>126</v>
      </c>
      <c r="T28" s="56">
        <v>152</v>
      </c>
      <c r="U28" s="12">
        <f t="shared" si="2"/>
        <v>219</v>
      </c>
      <c r="V28" s="12">
        <v>0.028</v>
      </c>
      <c r="W28" s="60">
        <f t="shared" si="3"/>
        <v>619.028</v>
      </c>
      <c r="X28" s="60">
        <v>99</v>
      </c>
      <c r="Y28" s="60">
        <v>106</v>
      </c>
      <c r="Z28" s="60">
        <v>139</v>
      </c>
      <c r="AA28" s="60">
        <f t="shared" si="4"/>
        <v>344</v>
      </c>
      <c r="AB28" s="20">
        <f t="shared" si="5"/>
        <v>1157</v>
      </c>
      <c r="AC28" s="40">
        <f t="shared" si="7"/>
        <v>128.55555555555554</v>
      </c>
      <c r="AD28" s="17">
        <f t="shared" si="6"/>
        <v>1814.059</v>
      </c>
      <c r="AE28" s="68">
        <f t="shared" si="8"/>
        <v>201.5621111111111</v>
      </c>
      <c r="AF28" s="70">
        <v>25</v>
      </c>
      <c r="AG28" s="80"/>
      <c r="AH28" s="77"/>
      <c r="AI28" s="77"/>
      <c r="AJ28" s="77"/>
      <c r="AK28" s="77"/>
      <c r="AL28" s="77"/>
      <c r="AM28" s="77"/>
      <c r="AN28" s="77"/>
      <c r="AO28" s="89"/>
    </row>
    <row r="29" spans="1:41" ht="18.75">
      <c r="A29" s="5">
        <v>26</v>
      </c>
      <c r="B29" s="1">
        <v>4</v>
      </c>
      <c r="C29" s="2">
        <v>86892</v>
      </c>
      <c r="D29" s="23" t="s">
        <v>27</v>
      </c>
      <c r="E29" s="3" t="s">
        <v>28</v>
      </c>
      <c r="F29" s="36">
        <v>14</v>
      </c>
      <c r="G29" s="36">
        <v>1</v>
      </c>
      <c r="H29" s="45">
        <v>170</v>
      </c>
      <c r="I29" s="45">
        <v>35</v>
      </c>
      <c r="J29" s="3" t="s">
        <v>14</v>
      </c>
      <c r="K29" s="4" t="s">
        <v>15</v>
      </c>
      <c r="L29" s="10">
        <v>145</v>
      </c>
      <c r="M29" s="10">
        <v>188</v>
      </c>
      <c r="N29" s="10">
        <v>170</v>
      </c>
      <c r="O29" s="12">
        <f t="shared" si="0"/>
        <v>105</v>
      </c>
      <c r="P29" s="12">
        <v>0.005</v>
      </c>
      <c r="Q29" s="24">
        <f t="shared" si="1"/>
        <v>608.005</v>
      </c>
      <c r="R29" s="10">
        <v>181</v>
      </c>
      <c r="S29" s="10">
        <v>167</v>
      </c>
      <c r="T29" s="10">
        <v>147</v>
      </c>
      <c r="U29" s="12">
        <f t="shared" si="2"/>
        <v>105</v>
      </c>
      <c r="V29" s="12">
        <v>0.022</v>
      </c>
      <c r="W29" s="60">
        <f t="shared" si="3"/>
        <v>600.022</v>
      </c>
      <c r="X29" s="60">
        <v>185</v>
      </c>
      <c r="Y29" s="60">
        <v>157</v>
      </c>
      <c r="Z29" s="60">
        <v>155</v>
      </c>
      <c r="AA29" s="60">
        <f t="shared" si="4"/>
        <v>497</v>
      </c>
      <c r="AB29" s="20">
        <f t="shared" si="5"/>
        <v>1495</v>
      </c>
      <c r="AC29" s="40">
        <f t="shared" si="7"/>
        <v>166.11111111111111</v>
      </c>
      <c r="AD29" s="17">
        <f t="shared" si="6"/>
        <v>1810.027</v>
      </c>
      <c r="AE29" s="68">
        <f t="shared" si="8"/>
        <v>201.11411111111113</v>
      </c>
      <c r="AF29" s="70">
        <v>26</v>
      </c>
      <c r="AG29" s="80"/>
      <c r="AH29" s="77"/>
      <c r="AI29" s="77"/>
      <c r="AJ29" s="77"/>
      <c r="AK29" s="77"/>
      <c r="AL29" s="77"/>
      <c r="AM29" s="77"/>
      <c r="AN29" s="77"/>
      <c r="AO29" s="89"/>
    </row>
    <row r="30" spans="1:41" ht="18.75">
      <c r="A30" s="5">
        <v>27</v>
      </c>
      <c r="B30" s="1">
        <v>89</v>
      </c>
      <c r="C30" s="2">
        <v>59149</v>
      </c>
      <c r="D30" s="23" t="s">
        <v>81</v>
      </c>
      <c r="E30" s="3" t="s">
        <v>82</v>
      </c>
      <c r="F30" s="44">
        <v>1</v>
      </c>
      <c r="G30" s="44">
        <v>12</v>
      </c>
      <c r="H30" s="45">
        <v>138</v>
      </c>
      <c r="I30" s="45">
        <v>57</v>
      </c>
      <c r="J30" s="3" t="s">
        <v>32</v>
      </c>
      <c r="K30" s="4" t="s">
        <v>18</v>
      </c>
      <c r="L30" s="10">
        <v>112</v>
      </c>
      <c r="M30" s="10">
        <v>165</v>
      </c>
      <c r="N30" s="10">
        <v>123</v>
      </c>
      <c r="O30" s="12">
        <f t="shared" si="0"/>
        <v>171</v>
      </c>
      <c r="P30" s="12">
        <v>0.012</v>
      </c>
      <c r="Q30" s="24">
        <f t="shared" si="1"/>
        <v>571.012</v>
      </c>
      <c r="R30" s="10">
        <v>145</v>
      </c>
      <c r="S30" s="10">
        <v>146</v>
      </c>
      <c r="T30" s="10">
        <v>155</v>
      </c>
      <c r="U30" s="12">
        <f t="shared" si="2"/>
        <v>171</v>
      </c>
      <c r="V30" s="12">
        <v>0.009</v>
      </c>
      <c r="W30" s="60">
        <f t="shared" si="3"/>
        <v>617.009</v>
      </c>
      <c r="X30" s="60">
        <v>155</v>
      </c>
      <c r="Y30" s="60">
        <v>160</v>
      </c>
      <c r="Z30" s="60">
        <v>136</v>
      </c>
      <c r="AA30" s="60">
        <f t="shared" si="4"/>
        <v>451</v>
      </c>
      <c r="AB30" s="20">
        <f t="shared" si="5"/>
        <v>1297</v>
      </c>
      <c r="AC30" s="40">
        <f t="shared" si="7"/>
        <v>144.11111111111111</v>
      </c>
      <c r="AD30" s="17">
        <f t="shared" si="6"/>
        <v>1810.021</v>
      </c>
      <c r="AE30" s="68">
        <f t="shared" si="8"/>
        <v>201.11344444444444</v>
      </c>
      <c r="AF30" s="70">
        <v>27</v>
      </c>
      <c r="AG30" s="80"/>
      <c r="AH30" s="77"/>
      <c r="AI30" s="77"/>
      <c r="AJ30" s="77"/>
      <c r="AK30" s="77"/>
      <c r="AL30" s="77"/>
      <c r="AM30" s="77"/>
      <c r="AN30" s="77"/>
      <c r="AO30" s="89"/>
    </row>
    <row r="31" spans="1:41" ht="18.75">
      <c r="A31" s="5">
        <v>28</v>
      </c>
      <c r="B31" s="1">
        <v>13</v>
      </c>
      <c r="C31" s="2">
        <v>104584</v>
      </c>
      <c r="D31" s="23" t="s">
        <v>73</v>
      </c>
      <c r="E31" s="3" t="s">
        <v>74</v>
      </c>
      <c r="F31" s="36">
        <v>23</v>
      </c>
      <c r="G31" s="36">
        <v>10</v>
      </c>
      <c r="H31" s="45">
        <v>124</v>
      </c>
      <c r="I31" s="45">
        <v>67</v>
      </c>
      <c r="J31" s="3" t="s">
        <v>53</v>
      </c>
      <c r="K31" s="4" t="s">
        <v>8</v>
      </c>
      <c r="L31" s="10">
        <v>116</v>
      </c>
      <c r="M31" s="10">
        <v>144</v>
      </c>
      <c r="N31" s="10">
        <v>121</v>
      </c>
      <c r="O31" s="12">
        <f t="shared" si="0"/>
        <v>201</v>
      </c>
      <c r="P31" s="12">
        <v>0.03</v>
      </c>
      <c r="Q31" s="24">
        <f t="shared" si="1"/>
        <v>582.03</v>
      </c>
      <c r="R31" s="10">
        <v>153</v>
      </c>
      <c r="S31" s="10">
        <v>106</v>
      </c>
      <c r="T31" s="10">
        <v>147</v>
      </c>
      <c r="U31" s="12">
        <f t="shared" si="2"/>
        <v>201</v>
      </c>
      <c r="V31" s="12">
        <v>0.037</v>
      </c>
      <c r="W31" s="60">
        <f t="shared" si="3"/>
        <v>607.037</v>
      </c>
      <c r="X31" s="60">
        <v>141</v>
      </c>
      <c r="Y31" s="60">
        <v>152</v>
      </c>
      <c r="Z31" s="60">
        <v>118</v>
      </c>
      <c r="AA31" s="60">
        <f t="shared" si="4"/>
        <v>411</v>
      </c>
      <c r="AB31" s="20">
        <f t="shared" si="5"/>
        <v>1198</v>
      </c>
      <c r="AC31" s="40">
        <f t="shared" si="7"/>
        <v>133.11111111111111</v>
      </c>
      <c r="AD31" s="17">
        <f t="shared" si="6"/>
        <v>1801.067</v>
      </c>
      <c r="AE31" s="68">
        <f t="shared" si="8"/>
        <v>200.11855555555556</v>
      </c>
      <c r="AF31" s="70">
        <v>28</v>
      </c>
      <c r="AG31" s="80"/>
      <c r="AH31" s="77"/>
      <c r="AI31" s="77"/>
      <c r="AJ31" s="77"/>
      <c r="AK31" s="77"/>
      <c r="AL31" s="77"/>
      <c r="AM31" s="77"/>
      <c r="AN31" s="77"/>
      <c r="AO31" s="89"/>
    </row>
    <row r="32" spans="1:41" ht="18.75">
      <c r="A32" s="5">
        <v>29</v>
      </c>
      <c r="B32" s="1">
        <v>10</v>
      </c>
      <c r="C32" s="2">
        <v>101131</v>
      </c>
      <c r="D32" s="23" t="s">
        <v>83</v>
      </c>
      <c r="E32" s="3" t="s">
        <v>84</v>
      </c>
      <c r="F32" s="36">
        <v>18</v>
      </c>
      <c r="G32" s="36">
        <v>5</v>
      </c>
      <c r="H32" s="45">
        <v>147</v>
      </c>
      <c r="I32" s="45">
        <v>51</v>
      </c>
      <c r="J32" s="3" t="s">
        <v>11</v>
      </c>
      <c r="K32" s="4" t="s">
        <v>5</v>
      </c>
      <c r="L32" s="10">
        <v>137</v>
      </c>
      <c r="M32" s="10">
        <v>177</v>
      </c>
      <c r="N32" s="10">
        <v>126</v>
      </c>
      <c r="O32" s="12">
        <f t="shared" si="0"/>
        <v>153</v>
      </c>
      <c r="P32" s="12">
        <v>0.025</v>
      </c>
      <c r="Q32" s="24">
        <f t="shared" si="1"/>
        <v>593.025</v>
      </c>
      <c r="R32" s="10">
        <v>156</v>
      </c>
      <c r="S32" s="10">
        <v>154</v>
      </c>
      <c r="T32" s="10">
        <v>137</v>
      </c>
      <c r="U32" s="12">
        <f t="shared" si="2"/>
        <v>153</v>
      </c>
      <c r="V32" s="12">
        <v>0.047</v>
      </c>
      <c r="W32" s="60">
        <f t="shared" si="3"/>
        <v>600.047</v>
      </c>
      <c r="X32" s="60">
        <v>147</v>
      </c>
      <c r="Y32" s="60">
        <v>131</v>
      </c>
      <c r="Z32" s="60">
        <v>175</v>
      </c>
      <c r="AA32" s="60">
        <f t="shared" si="4"/>
        <v>453</v>
      </c>
      <c r="AB32" s="20">
        <f t="shared" si="5"/>
        <v>1340</v>
      </c>
      <c r="AC32" s="40">
        <f t="shared" si="7"/>
        <v>148.88888888888889</v>
      </c>
      <c r="AD32" s="17">
        <f t="shared" si="6"/>
        <v>1799.0720000000001</v>
      </c>
      <c r="AE32" s="68">
        <f t="shared" si="8"/>
        <v>199.8968888888889</v>
      </c>
      <c r="AF32" s="70">
        <v>29</v>
      </c>
      <c r="AG32" s="80"/>
      <c r="AH32" s="77"/>
      <c r="AI32" s="77"/>
      <c r="AJ32" s="77"/>
      <c r="AK32" s="77"/>
      <c r="AL32" s="77"/>
      <c r="AM32" s="77"/>
      <c r="AN32" s="77"/>
      <c r="AO32" s="89"/>
    </row>
    <row r="33" spans="1:41" ht="18.75">
      <c r="A33" s="5">
        <v>30</v>
      </c>
      <c r="B33" s="1">
        <v>11</v>
      </c>
      <c r="C33" s="2">
        <v>102517</v>
      </c>
      <c r="D33" s="23" t="s">
        <v>37</v>
      </c>
      <c r="E33" s="3" t="s">
        <v>38</v>
      </c>
      <c r="F33" s="36">
        <v>10</v>
      </c>
      <c r="G33" s="36">
        <v>21</v>
      </c>
      <c r="H33" s="45">
        <v>160</v>
      </c>
      <c r="I33" s="45">
        <v>42</v>
      </c>
      <c r="J33" s="3" t="s">
        <v>4</v>
      </c>
      <c r="K33" s="4" t="s">
        <v>8</v>
      </c>
      <c r="L33" s="56">
        <v>182</v>
      </c>
      <c r="M33" s="56">
        <v>158</v>
      </c>
      <c r="N33" s="56">
        <v>164</v>
      </c>
      <c r="O33" s="12">
        <f t="shared" si="0"/>
        <v>126</v>
      </c>
      <c r="P33" s="12">
        <v>0.023</v>
      </c>
      <c r="Q33" s="24">
        <f t="shared" si="1"/>
        <v>630.023</v>
      </c>
      <c r="R33" s="56">
        <v>173</v>
      </c>
      <c r="S33" s="56">
        <v>158</v>
      </c>
      <c r="T33" s="56">
        <v>193</v>
      </c>
      <c r="U33" s="12">
        <f t="shared" si="2"/>
        <v>126</v>
      </c>
      <c r="V33" s="12">
        <v>0.003</v>
      </c>
      <c r="W33" s="60">
        <f t="shared" si="3"/>
        <v>650.003</v>
      </c>
      <c r="X33" s="60">
        <v>116</v>
      </c>
      <c r="Y33" s="60">
        <v>147</v>
      </c>
      <c r="Z33" s="60">
        <v>127</v>
      </c>
      <c r="AA33" s="60">
        <f t="shared" si="4"/>
        <v>390</v>
      </c>
      <c r="AB33" s="20">
        <f t="shared" si="5"/>
        <v>1418</v>
      </c>
      <c r="AC33" s="40">
        <f t="shared" si="7"/>
        <v>157.55555555555554</v>
      </c>
      <c r="AD33" s="17">
        <f t="shared" si="6"/>
        <v>1796.026</v>
      </c>
      <c r="AE33" s="68">
        <f t="shared" si="8"/>
        <v>199.55844444444446</v>
      </c>
      <c r="AF33" s="70">
        <v>30</v>
      </c>
      <c r="AG33" s="80"/>
      <c r="AH33" s="77"/>
      <c r="AI33" s="77"/>
      <c r="AJ33" s="77"/>
      <c r="AK33" s="77"/>
      <c r="AL33" s="77"/>
      <c r="AM33" s="77"/>
      <c r="AN33" s="77"/>
      <c r="AO33" s="89"/>
    </row>
    <row r="34" spans="1:41" ht="18.75">
      <c r="A34" s="5">
        <v>31</v>
      </c>
      <c r="B34" s="6">
        <v>14</v>
      </c>
      <c r="C34" s="7">
        <v>105898</v>
      </c>
      <c r="D34" s="23" t="s">
        <v>46</v>
      </c>
      <c r="E34" s="3" t="s">
        <v>47</v>
      </c>
      <c r="F34" s="36">
        <v>17</v>
      </c>
      <c r="G34" s="36">
        <v>4</v>
      </c>
      <c r="H34" s="45">
        <v>160</v>
      </c>
      <c r="I34" s="45">
        <v>42</v>
      </c>
      <c r="J34" s="3" t="s">
        <v>62</v>
      </c>
      <c r="K34" s="4" t="s">
        <v>8</v>
      </c>
      <c r="L34" s="58">
        <v>152</v>
      </c>
      <c r="M34" s="58">
        <v>160</v>
      </c>
      <c r="N34" s="58">
        <v>133</v>
      </c>
      <c r="O34" s="12">
        <f t="shared" si="0"/>
        <v>126</v>
      </c>
      <c r="P34" s="12">
        <v>0.046</v>
      </c>
      <c r="Q34" s="24">
        <f t="shared" si="1"/>
        <v>571.046</v>
      </c>
      <c r="R34" s="58">
        <v>155</v>
      </c>
      <c r="S34" s="58">
        <v>158</v>
      </c>
      <c r="T34" s="58">
        <v>148</v>
      </c>
      <c r="U34" s="12">
        <f t="shared" si="2"/>
        <v>126</v>
      </c>
      <c r="V34" s="12">
        <v>0.036</v>
      </c>
      <c r="W34" s="60">
        <f t="shared" si="3"/>
        <v>587.036</v>
      </c>
      <c r="X34" s="60">
        <v>182</v>
      </c>
      <c r="Y34" s="60">
        <v>157</v>
      </c>
      <c r="Z34" s="60">
        <v>164</v>
      </c>
      <c r="AA34" s="60">
        <f t="shared" si="4"/>
        <v>503</v>
      </c>
      <c r="AB34" s="20">
        <f t="shared" si="5"/>
        <v>1409</v>
      </c>
      <c r="AC34" s="40">
        <f t="shared" si="7"/>
        <v>156.55555555555554</v>
      </c>
      <c r="AD34" s="17">
        <f t="shared" si="6"/>
        <v>1787.0819999999999</v>
      </c>
      <c r="AE34" s="68">
        <f t="shared" si="8"/>
        <v>198.56466666666665</v>
      </c>
      <c r="AF34" s="70">
        <v>31</v>
      </c>
      <c r="AG34" s="80"/>
      <c r="AH34" s="77"/>
      <c r="AI34" s="77"/>
      <c r="AJ34" s="77"/>
      <c r="AK34" s="77"/>
      <c r="AL34" s="77"/>
      <c r="AM34" s="77"/>
      <c r="AN34" s="77"/>
      <c r="AO34" s="89"/>
    </row>
    <row r="35" spans="1:41" ht="18.75">
      <c r="A35" s="5">
        <v>32</v>
      </c>
      <c r="B35" s="1">
        <v>6</v>
      </c>
      <c r="C35" s="2">
        <v>91394</v>
      </c>
      <c r="D35" s="23" t="s">
        <v>29</v>
      </c>
      <c r="E35" s="3" t="s">
        <v>30</v>
      </c>
      <c r="F35" s="36">
        <v>24</v>
      </c>
      <c r="G35" s="36">
        <v>11</v>
      </c>
      <c r="H35" s="45">
        <v>133</v>
      </c>
      <c r="I35" s="45">
        <v>60</v>
      </c>
      <c r="J35" s="3" t="s">
        <v>80</v>
      </c>
      <c r="K35" s="4" t="s">
        <v>8</v>
      </c>
      <c r="L35" s="10">
        <v>117</v>
      </c>
      <c r="M35" s="10">
        <v>147</v>
      </c>
      <c r="N35" s="10">
        <v>142</v>
      </c>
      <c r="O35" s="12">
        <f t="shared" si="0"/>
        <v>180</v>
      </c>
      <c r="P35" s="12">
        <v>0.048</v>
      </c>
      <c r="Q35" s="24">
        <f t="shared" si="1"/>
        <v>586.048</v>
      </c>
      <c r="R35" s="10">
        <v>126</v>
      </c>
      <c r="S35" s="10">
        <v>166</v>
      </c>
      <c r="T35" s="10">
        <v>131</v>
      </c>
      <c r="U35" s="12">
        <f t="shared" si="2"/>
        <v>180</v>
      </c>
      <c r="V35" s="12">
        <v>0.035</v>
      </c>
      <c r="W35" s="60">
        <f t="shared" si="3"/>
        <v>603.035</v>
      </c>
      <c r="X35" s="60">
        <v>147</v>
      </c>
      <c r="Y35" s="60">
        <v>141</v>
      </c>
      <c r="Z35" s="60">
        <v>126</v>
      </c>
      <c r="AA35" s="60">
        <f t="shared" si="4"/>
        <v>414</v>
      </c>
      <c r="AB35" s="20">
        <f t="shared" si="5"/>
        <v>1243</v>
      </c>
      <c r="AC35" s="40">
        <f t="shared" si="7"/>
        <v>138.11111111111111</v>
      </c>
      <c r="AD35" s="17">
        <f t="shared" si="6"/>
        <v>1783.083</v>
      </c>
      <c r="AE35" s="68">
        <f t="shared" si="8"/>
        <v>198.12033333333335</v>
      </c>
      <c r="AF35" s="70">
        <v>32</v>
      </c>
      <c r="AG35" s="80"/>
      <c r="AH35" s="77"/>
      <c r="AI35" s="77"/>
      <c r="AJ35" s="77"/>
      <c r="AK35" s="77"/>
      <c r="AL35" s="77"/>
      <c r="AM35" s="77"/>
      <c r="AN35" s="77"/>
      <c r="AO35" s="89"/>
    </row>
    <row r="36" spans="1:41" ht="18.75">
      <c r="A36" s="5">
        <v>33</v>
      </c>
      <c r="B36" s="1">
        <v>10</v>
      </c>
      <c r="C36" s="2">
        <v>99510</v>
      </c>
      <c r="D36" s="23" t="s">
        <v>9</v>
      </c>
      <c r="E36" s="3" t="s">
        <v>10</v>
      </c>
      <c r="F36" s="36">
        <v>6</v>
      </c>
      <c r="G36" s="36">
        <v>17</v>
      </c>
      <c r="H36" s="45">
        <v>113</v>
      </c>
      <c r="I36" s="45">
        <v>74</v>
      </c>
      <c r="J36" s="3" t="s">
        <v>4</v>
      </c>
      <c r="K36" s="4" t="s">
        <v>18</v>
      </c>
      <c r="L36" s="10">
        <v>125</v>
      </c>
      <c r="M36" s="10">
        <v>123</v>
      </c>
      <c r="N36" s="10">
        <v>133</v>
      </c>
      <c r="O36" s="12">
        <f t="shared" si="0"/>
        <v>222</v>
      </c>
      <c r="P36" s="12">
        <v>0.036</v>
      </c>
      <c r="Q36" s="24">
        <f t="shared" si="1"/>
        <v>603.036</v>
      </c>
      <c r="R36" s="10">
        <v>124</v>
      </c>
      <c r="S36" s="10">
        <v>145</v>
      </c>
      <c r="T36" s="10">
        <v>98</v>
      </c>
      <c r="U36" s="12">
        <f t="shared" si="2"/>
        <v>222</v>
      </c>
      <c r="V36" s="12">
        <v>0.026</v>
      </c>
      <c r="W36" s="60">
        <f t="shared" si="3"/>
        <v>589.026</v>
      </c>
      <c r="X36" s="60">
        <v>119</v>
      </c>
      <c r="Y36" s="60">
        <v>118</v>
      </c>
      <c r="Z36" s="60">
        <v>131</v>
      </c>
      <c r="AA36" s="60">
        <f t="shared" si="4"/>
        <v>368</v>
      </c>
      <c r="AB36" s="20">
        <f t="shared" si="5"/>
        <v>1116</v>
      </c>
      <c r="AC36" s="40">
        <f t="shared" si="7"/>
        <v>124</v>
      </c>
      <c r="AD36" s="17">
        <f t="shared" si="6"/>
        <v>1782.062</v>
      </c>
      <c r="AE36" s="68">
        <f t="shared" si="8"/>
        <v>198.00688888888888</v>
      </c>
      <c r="AF36" s="70">
        <v>33</v>
      </c>
      <c r="AG36" s="80"/>
      <c r="AH36" s="77"/>
      <c r="AI36" s="77"/>
      <c r="AJ36" s="77"/>
      <c r="AK36" s="77"/>
      <c r="AL36" s="77"/>
      <c r="AM36" s="77"/>
      <c r="AN36" s="77"/>
      <c r="AO36" s="89"/>
    </row>
    <row r="37" spans="1:41" ht="18.75">
      <c r="A37" s="5">
        <v>35</v>
      </c>
      <c r="B37" s="1">
        <v>7</v>
      </c>
      <c r="C37" s="2">
        <v>93968</v>
      </c>
      <c r="D37" s="23" t="s">
        <v>71</v>
      </c>
      <c r="E37" s="3" t="s">
        <v>72</v>
      </c>
      <c r="F37" s="36">
        <v>24</v>
      </c>
      <c r="G37" s="36">
        <v>11</v>
      </c>
      <c r="H37" s="45">
        <v>122</v>
      </c>
      <c r="I37" s="45">
        <v>68</v>
      </c>
      <c r="J37" s="3" t="s">
        <v>4</v>
      </c>
      <c r="K37" s="4" t="s">
        <v>8</v>
      </c>
      <c r="L37" s="10">
        <v>150</v>
      </c>
      <c r="M37" s="10">
        <v>140</v>
      </c>
      <c r="N37" s="10">
        <v>121</v>
      </c>
      <c r="O37" s="12">
        <f t="shared" si="0"/>
        <v>204</v>
      </c>
      <c r="P37" s="12">
        <v>0.022</v>
      </c>
      <c r="Q37" s="24">
        <f t="shared" si="1"/>
        <v>615.022</v>
      </c>
      <c r="R37" s="10">
        <v>115</v>
      </c>
      <c r="S37" s="10">
        <v>107</v>
      </c>
      <c r="T37" s="10">
        <v>150</v>
      </c>
      <c r="U37" s="12">
        <f t="shared" si="2"/>
        <v>204</v>
      </c>
      <c r="V37" s="12">
        <v>0.002</v>
      </c>
      <c r="W37" s="60">
        <f t="shared" si="3"/>
        <v>576.002</v>
      </c>
      <c r="X37" s="60">
        <v>120</v>
      </c>
      <c r="Y37" s="60">
        <v>128</v>
      </c>
      <c r="Z37" s="60">
        <v>133</v>
      </c>
      <c r="AA37" s="60">
        <f t="shared" si="4"/>
        <v>381</v>
      </c>
      <c r="AB37" s="20">
        <f t="shared" si="5"/>
        <v>1164</v>
      </c>
      <c r="AC37" s="40">
        <f t="shared" si="7"/>
        <v>129.33333333333334</v>
      </c>
      <c r="AD37" s="17">
        <f t="shared" si="6"/>
        <v>1776.024</v>
      </c>
      <c r="AE37" s="68">
        <f t="shared" si="8"/>
        <v>197.33599999999998</v>
      </c>
      <c r="AF37" s="70">
        <v>34</v>
      </c>
      <c r="AG37" s="80"/>
      <c r="AH37" s="77"/>
      <c r="AI37" s="77"/>
      <c r="AJ37" s="77"/>
      <c r="AK37" s="77"/>
      <c r="AL37" s="77"/>
      <c r="AM37" s="77"/>
      <c r="AN37" s="77"/>
      <c r="AO37" s="89"/>
    </row>
    <row r="38" spans="1:41" ht="18.75">
      <c r="A38" s="5">
        <v>34</v>
      </c>
      <c r="B38" s="1">
        <v>11</v>
      </c>
      <c r="C38" s="2">
        <v>101119</v>
      </c>
      <c r="D38" s="23" t="s">
        <v>42</v>
      </c>
      <c r="E38" s="3" t="s">
        <v>43</v>
      </c>
      <c r="F38" s="36">
        <v>16</v>
      </c>
      <c r="G38" s="36">
        <v>3</v>
      </c>
      <c r="H38" s="45">
        <v>157</v>
      </c>
      <c r="I38" s="45">
        <v>44</v>
      </c>
      <c r="J38" s="3" t="s">
        <v>80</v>
      </c>
      <c r="K38" s="4" t="s">
        <v>5</v>
      </c>
      <c r="L38" s="10">
        <v>157</v>
      </c>
      <c r="M38" s="10">
        <v>156</v>
      </c>
      <c r="N38" s="10">
        <v>190</v>
      </c>
      <c r="O38" s="12">
        <f t="shared" si="0"/>
        <v>132</v>
      </c>
      <c r="P38" s="12">
        <v>0.044</v>
      </c>
      <c r="Q38" s="24">
        <f t="shared" si="1"/>
        <v>635.044</v>
      </c>
      <c r="R38" s="10">
        <v>151</v>
      </c>
      <c r="S38" s="10">
        <v>157</v>
      </c>
      <c r="T38" s="10">
        <v>138</v>
      </c>
      <c r="U38" s="12">
        <f t="shared" si="2"/>
        <v>132</v>
      </c>
      <c r="V38" s="12">
        <v>0.032</v>
      </c>
      <c r="W38" s="60">
        <f t="shared" si="3"/>
        <v>578.032</v>
      </c>
      <c r="X38" s="60">
        <v>147</v>
      </c>
      <c r="Y38" s="60">
        <v>113</v>
      </c>
      <c r="Z38" s="60">
        <v>169</v>
      </c>
      <c r="AA38" s="60">
        <f t="shared" si="4"/>
        <v>429</v>
      </c>
      <c r="AB38" s="20">
        <f t="shared" si="5"/>
        <v>1378</v>
      </c>
      <c r="AC38" s="40">
        <f t="shared" si="7"/>
        <v>153.11111111111111</v>
      </c>
      <c r="AD38" s="17">
        <f t="shared" si="6"/>
        <v>1774.076</v>
      </c>
      <c r="AE38" s="68">
        <f t="shared" si="8"/>
        <v>197.11955555555556</v>
      </c>
      <c r="AF38" s="70">
        <v>35</v>
      </c>
      <c r="AG38" s="80"/>
      <c r="AH38" s="77"/>
      <c r="AI38" s="77"/>
      <c r="AJ38" s="77"/>
      <c r="AK38" s="77"/>
      <c r="AL38" s="77"/>
      <c r="AM38" s="77"/>
      <c r="AN38" s="77"/>
      <c r="AO38" s="89"/>
    </row>
    <row r="39" spans="1:41" ht="18.75">
      <c r="A39" s="5">
        <v>36</v>
      </c>
      <c r="B39" s="1">
        <v>85</v>
      </c>
      <c r="C39" s="2">
        <v>26583</v>
      </c>
      <c r="D39" s="23" t="s">
        <v>181</v>
      </c>
      <c r="E39" s="3" t="s">
        <v>3</v>
      </c>
      <c r="F39" s="36">
        <v>9</v>
      </c>
      <c r="G39" s="36">
        <v>20</v>
      </c>
      <c r="H39" s="45">
        <v>160</v>
      </c>
      <c r="I39" s="45">
        <v>42</v>
      </c>
      <c r="J39" s="3" t="s">
        <v>17</v>
      </c>
      <c r="K39" s="4" t="s">
        <v>18</v>
      </c>
      <c r="L39" s="10">
        <v>136</v>
      </c>
      <c r="M39" s="10">
        <v>147</v>
      </c>
      <c r="N39" s="10">
        <v>144</v>
      </c>
      <c r="O39" s="12">
        <f t="shared" si="0"/>
        <v>126</v>
      </c>
      <c r="P39" s="12">
        <v>0.01</v>
      </c>
      <c r="Q39" s="24">
        <f t="shared" si="1"/>
        <v>553.01</v>
      </c>
      <c r="R39" s="10">
        <v>175</v>
      </c>
      <c r="S39" s="10">
        <v>145</v>
      </c>
      <c r="T39" s="10">
        <v>168</v>
      </c>
      <c r="U39" s="12">
        <f t="shared" si="2"/>
        <v>126</v>
      </c>
      <c r="V39" s="12">
        <v>0.013</v>
      </c>
      <c r="W39" s="60">
        <f t="shared" si="3"/>
        <v>614.013</v>
      </c>
      <c r="X39" s="60">
        <v>169</v>
      </c>
      <c r="Y39" s="60">
        <v>157</v>
      </c>
      <c r="Z39" s="60">
        <v>155</v>
      </c>
      <c r="AA39" s="60">
        <f t="shared" si="4"/>
        <v>481</v>
      </c>
      <c r="AB39" s="20">
        <f t="shared" si="5"/>
        <v>1396</v>
      </c>
      <c r="AC39" s="40">
        <f t="shared" si="7"/>
        <v>155.11111111111111</v>
      </c>
      <c r="AD39" s="17">
        <f t="shared" si="6"/>
        <v>1774.0230000000001</v>
      </c>
      <c r="AE39" s="68">
        <f t="shared" si="8"/>
        <v>197.1136666666667</v>
      </c>
      <c r="AF39" s="70">
        <v>36</v>
      </c>
      <c r="AG39" s="80"/>
      <c r="AH39" s="77"/>
      <c r="AI39" s="77"/>
      <c r="AJ39" s="77"/>
      <c r="AK39" s="77"/>
      <c r="AL39" s="77"/>
      <c r="AM39" s="77"/>
      <c r="AN39" s="77"/>
      <c r="AO39" s="89"/>
    </row>
    <row r="40" spans="1:41" ht="18.75">
      <c r="A40" s="5">
        <v>37</v>
      </c>
      <c r="B40" s="1">
        <v>85</v>
      </c>
      <c r="C40" s="2">
        <v>28675</v>
      </c>
      <c r="D40" s="23" t="s">
        <v>54</v>
      </c>
      <c r="E40" s="3" t="s">
        <v>55</v>
      </c>
      <c r="F40" s="36">
        <v>23</v>
      </c>
      <c r="G40" s="36">
        <v>10</v>
      </c>
      <c r="H40" s="45">
        <v>152</v>
      </c>
      <c r="I40" s="45">
        <v>47</v>
      </c>
      <c r="J40" s="3" t="s">
        <v>11</v>
      </c>
      <c r="K40" s="4" t="s">
        <v>5</v>
      </c>
      <c r="L40" s="10">
        <v>152</v>
      </c>
      <c r="M40" s="10">
        <v>129</v>
      </c>
      <c r="N40" s="10">
        <v>109</v>
      </c>
      <c r="O40" s="12">
        <f t="shared" si="0"/>
        <v>141</v>
      </c>
      <c r="P40" s="12">
        <v>0.009</v>
      </c>
      <c r="Q40" s="24">
        <f t="shared" si="1"/>
        <v>531.009</v>
      </c>
      <c r="R40" s="10">
        <v>168</v>
      </c>
      <c r="S40" s="10">
        <v>170</v>
      </c>
      <c r="T40" s="10">
        <v>149</v>
      </c>
      <c r="U40" s="12">
        <f t="shared" si="2"/>
        <v>141</v>
      </c>
      <c r="V40" s="12">
        <v>0.001</v>
      </c>
      <c r="W40" s="60">
        <f t="shared" si="3"/>
        <v>628.001</v>
      </c>
      <c r="X40" s="60">
        <v>155</v>
      </c>
      <c r="Y40" s="60">
        <v>181</v>
      </c>
      <c r="Z40" s="60">
        <v>137</v>
      </c>
      <c r="AA40" s="60">
        <f t="shared" si="4"/>
        <v>473</v>
      </c>
      <c r="AB40" s="20">
        <f t="shared" si="5"/>
        <v>1350</v>
      </c>
      <c r="AC40" s="40">
        <f t="shared" si="7"/>
        <v>150</v>
      </c>
      <c r="AD40" s="17">
        <f t="shared" si="6"/>
        <v>1773.01</v>
      </c>
      <c r="AE40" s="68">
        <f t="shared" si="8"/>
        <v>197.0011111111111</v>
      </c>
      <c r="AF40" s="70">
        <v>37</v>
      </c>
      <c r="AG40" s="80"/>
      <c r="AH40" s="77"/>
      <c r="AI40" s="77"/>
      <c r="AJ40" s="77"/>
      <c r="AK40" s="77"/>
      <c r="AL40" s="77"/>
      <c r="AM40" s="77"/>
      <c r="AN40" s="77"/>
      <c r="AO40" s="89"/>
    </row>
    <row r="41" spans="1:41" ht="18.75">
      <c r="A41" s="5">
        <v>38</v>
      </c>
      <c r="B41" s="1">
        <v>4</v>
      </c>
      <c r="C41" s="2">
        <v>86900</v>
      </c>
      <c r="D41" s="23" t="s">
        <v>63</v>
      </c>
      <c r="E41" s="3" t="s">
        <v>180</v>
      </c>
      <c r="F41" s="36">
        <v>5</v>
      </c>
      <c r="G41" s="36">
        <v>16</v>
      </c>
      <c r="H41" s="45">
        <v>161</v>
      </c>
      <c r="I41" s="45">
        <v>41</v>
      </c>
      <c r="J41" s="3" t="s">
        <v>14</v>
      </c>
      <c r="K41" s="4" t="s">
        <v>18</v>
      </c>
      <c r="L41" s="10">
        <v>149</v>
      </c>
      <c r="M41" s="10">
        <v>138</v>
      </c>
      <c r="N41" s="10">
        <v>163</v>
      </c>
      <c r="O41" s="12">
        <f t="shared" si="0"/>
        <v>123</v>
      </c>
      <c r="P41" s="12">
        <v>0.035</v>
      </c>
      <c r="Q41" s="24">
        <f t="shared" si="1"/>
        <v>573.035</v>
      </c>
      <c r="R41" s="10">
        <v>160</v>
      </c>
      <c r="S41" s="10">
        <v>162</v>
      </c>
      <c r="T41" s="10">
        <v>166</v>
      </c>
      <c r="U41" s="12">
        <f t="shared" si="2"/>
        <v>123</v>
      </c>
      <c r="V41" s="12">
        <v>0.043</v>
      </c>
      <c r="W41" s="60">
        <f t="shared" si="3"/>
        <v>611.043</v>
      </c>
      <c r="X41" s="60">
        <v>172</v>
      </c>
      <c r="Y41" s="60">
        <v>157</v>
      </c>
      <c r="Z41" s="60">
        <v>134</v>
      </c>
      <c r="AA41" s="60">
        <f t="shared" si="4"/>
        <v>463</v>
      </c>
      <c r="AB41" s="20">
        <f t="shared" si="5"/>
        <v>1401</v>
      </c>
      <c r="AC41" s="40">
        <f t="shared" si="7"/>
        <v>155.66666666666666</v>
      </c>
      <c r="AD41" s="17">
        <f t="shared" si="6"/>
        <v>1770.078</v>
      </c>
      <c r="AE41" s="68">
        <f t="shared" si="8"/>
        <v>196.67533333333333</v>
      </c>
      <c r="AF41" s="70">
        <v>38</v>
      </c>
      <c r="AG41" s="80"/>
      <c r="AH41" s="77"/>
      <c r="AI41" s="77"/>
      <c r="AJ41" s="77"/>
      <c r="AK41" s="77"/>
      <c r="AL41" s="77"/>
      <c r="AM41" s="77"/>
      <c r="AN41" s="77"/>
      <c r="AO41" s="89"/>
    </row>
    <row r="42" spans="1:41" ht="18.75">
      <c r="A42" s="5">
        <v>39</v>
      </c>
      <c r="B42" s="1">
        <v>92</v>
      </c>
      <c r="C42" s="2">
        <v>67496</v>
      </c>
      <c r="D42" s="23" t="s">
        <v>49</v>
      </c>
      <c r="E42" s="3" t="s">
        <v>50</v>
      </c>
      <c r="F42" s="36">
        <v>16</v>
      </c>
      <c r="G42" s="36">
        <v>3</v>
      </c>
      <c r="H42" s="45">
        <v>136</v>
      </c>
      <c r="I42" s="45">
        <v>58</v>
      </c>
      <c r="J42" s="3" t="s">
        <v>14</v>
      </c>
      <c r="K42" s="4" t="s">
        <v>8</v>
      </c>
      <c r="L42" s="10">
        <v>122</v>
      </c>
      <c r="M42" s="10">
        <v>168</v>
      </c>
      <c r="N42" s="10">
        <v>153</v>
      </c>
      <c r="O42" s="12">
        <f t="shared" si="0"/>
        <v>174</v>
      </c>
      <c r="P42" s="12">
        <v>0.033</v>
      </c>
      <c r="Q42" s="24">
        <f t="shared" si="1"/>
        <v>617.033</v>
      </c>
      <c r="R42" s="10">
        <v>154</v>
      </c>
      <c r="S42" s="10">
        <v>133</v>
      </c>
      <c r="T42" s="10">
        <v>131</v>
      </c>
      <c r="U42" s="12">
        <f t="shared" si="2"/>
        <v>174</v>
      </c>
      <c r="V42" s="12">
        <v>0.041</v>
      </c>
      <c r="W42" s="60">
        <f t="shared" si="3"/>
        <v>592.041</v>
      </c>
      <c r="X42" s="60">
        <v>127</v>
      </c>
      <c r="Y42" s="60">
        <v>135</v>
      </c>
      <c r="Z42" s="60">
        <v>120</v>
      </c>
      <c r="AA42" s="60">
        <f t="shared" si="4"/>
        <v>382</v>
      </c>
      <c r="AB42" s="20">
        <f t="shared" si="5"/>
        <v>1243</v>
      </c>
      <c r="AC42" s="40">
        <f t="shared" si="7"/>
        <v>138.11111111111111</v>
      </c>
      <c r="AD42" s="17">
        <f t="shared" si="6"/>
        <v>1765.074</v>
      </c>
      <c r="AE42" s="68">
        <f t="shared" si="8"/>
        <v>196.11933333333334</v>
      </c>
      <c r="AF42" s="70">
        <v>39</v>
      </c>
      <c r="AG42" s="80"/>
      <c r="AH42" s="77"/>
      <c r="AI42" s="77"/>
      <c r="AJ42" s="77"/>
      <c r="AK42" s="77"/>
      <c r="AL42" s="77"/>
      <c r="AM42" s="77"/>
      <c r="AN42" s="77"/>
      <c r="AO42" s="89"/>
    </row>
    <row r="43" spans="1:41" ht="18.75">
      <c r="A43" s="5">
        <v>40</v>
      </c>
      <c r="B43" s="1">
        <v>10</v>
      </c>
      <c r="C43" s="2">
        <v>100673</v>
      </c>
      <c r="D43" s="23" t="s">
        <v>176</v>
      </c>
      <c r="E43" s="3" t="s">
        <v>66</v>
      </c>
      <c r="F43" s="36">
        <v>21</v>
      </c>
      <c r="G43" s="36">
        <v>8</v>
      </c>
      <c r="H43" s="45">
        <v>158</v>
      </c>
      <c r="I43" s="45">
        <v>43</v>
      </c>
      <c r="J43" s="3" t="s">
        <v>17</v>
      </c>
      <c r="K43" s="4" t="s">
        <v>18</v>
      </c>
      <c r="L43" s="10">
        <v>183</v>
      </c>
      <c r="M43" s="10">
        <v>163</v>
      </c>
      <c r="N43" s="10">
        <v>144</v>
      </c>
      <c r="O43" s="12">
        <f t="shared" si="0"/>
        <v>129</v>
      </c>
      <c r="P43" s="12">
        <v>0.017</v>
      </c>
      <c r="Q43" s="24">
        <f t="shared" si="1"/>
        <v>619.017</v>
      </c>
      <c r="R43" s="10">
        <v>131</v>
      </c>
      <c r="S43" s="10">
        <v>147</v>
      </c>
      <c r="T43" s="10">
        <v>148</v>
      </c>
      <c r="U43" s="12">
        <f t="shared" si="2"/>
        <v>129</v>
      </c>
      <c r="V43" s="12">
        <v>0.02</v>
      </c>
      <c r="W43" s="60">
        <f t="shared" si="3"/>
        <v>555.02</v>
      </c>
      <c r="X43" s="60">
        <v>154</v>
      </c>
      <c r="Y43" s="60">
        <v>149</v>
      </c>
      <c r="Z43" s="60">
        <v>134</v>
      </c>
      <c r="AA43" s="60">
        <f t="shared" si="4"/>
        <v>437</v>
      </c>
      <c r="AB43" s="20">
        <f t="shared" si="5"/>
        <v>1353</v>
      </c>
      <c r="AC43" s="40">
        <f t="shared" si="7"/>
        <v>150.33333333333334</v>
      </c>
      <c r="AD43" s="17">
        <f t="shared" si="6"/>
        <v>1740.037</v>
      </c>
      <c r="AE43" s="68">
        <f t="shared" si="8"/>
        <v>193.33744444444446</v>
      </c>
      <c r="AF43" s="70">
        <v>40</v>
      </c>
      <c r="AG43" s="80"/>
      <c r="AH43" s="77"/>
      <c r="AI43" s="77"/>
      <c r="AJ43" s="77"/>
      <c r="AK43" s="77"/>
      <c r="AL43" s="77"/>
      <c r="AM43" s="77"/>
      <c r="AN43" s="77"/>
      <c r="AO43" s="89"/>
    </row>
    <row r="44" spans="1:41" ht="18.75">
      <c r="A44" s="5">
        <v>41</v>
      </c>
      <c r="B44" s="1">
        <v>91</v>
      </c>
      <c r="C44" s="2">
        <v>65236</v>
      </c>
      <c r="D44" s="23" t="s">
        <v>25</v>
      </c>
      <c r="E44" s="3" t="s">
        <v>26</v>
      </c>
      <c r="F44" s="37">
        <v>15</v>
      </c>
      <c r="G44" s="38">
        <v>2</v>
      </c>
      <c r="H44" s="45">
        <v>158</v>
      </c>
      <c r="I44" s="45">
        <v>43</v>
      </c>
      <c r="J44" s="3" t="s">
        <v>11</v>
      </c>
      <c r="K44" s="4" t="s">
        <v>1</v>
      </c>
      <c r="L44" s="10">
        <v>125</v>
      </c>
      <c r="M44" s="10">
        <v>167</v>
      </c>
      <c r="N44" s="10">
        <v>143</v>
      </c>
      <c r="O44" s="12">
        <f t="shared" si="0"/>
        <v>129</v>
      </c>
      <c r="P44" s="12">
        <v>0.019</v>
      </c>
      <c r="Q44" s="24">
        <f t="shared" si="1"/>
        <v>564.019</v>
      </c>
      <c r="R44" s="10">
        <v>130</v>
      </c>
      <c r="S44" s="10">
        <v>131</v>
      </c>
      <c r="T44" s="10">
        <v>167</v>
      </c>
      <c r="U44" s="12">
        <f t="shared" si="2"/>
        <v>129</v>
      </c>
      <c r="V44" s="12">
        <v>0.017</v>
      </c>
      <c r="W44" s="60">
        <f t="shared" si="3"/>
        <v>557.017</v>
      </c>
      <c r="X44" s="60">
        <v>168</v>
      </c>
      <c r="Y44" s="60">
        <v>149</v>
      </c>
      <c r="Z44" s="60">
        <v>172</v>
      </c>
      <c r="AA44" s="60">
        <f t="shared" si="4"/>
        <v>489</v>
      </c>
      <c r="AB44" s="20">
        <f t="shared" si="5"/>
        <v>1352</v>
      </c>
      <c r="AC44" s="40">
        <f t="shared" si="7"/>
        <v>150.22222222222223</v>
      </c>
      <c r="AD44" s="17">
        <f t="shared" si="6"/>
        <v>1739.036</v>
      </c>
      <c r="AE44" s="68">
        <f t="shared" si="8"/>
        <v>193.22622222222222</v>
      </c>
      <c r="AF44" s="70">
        <v>41</v>
      </c>
      <c r="AG44" s="80"/>
      <c r="AH44" s="77"/>
      <c r="AI44" s="77"/>
      <c r="AJ44" s="77"/>
      <c r="AK44" s="77"/>
      <c r="AL44" s="77"/>
      <c r="AM44" s="77"/>
      <c r="AN44" s="77"/>
      <c r="AO44" s="89"/>
    </row>
    <row r="45" spans="1:41" ht="18.75">
      <c r="A45" s="5">
        <v>42</v>
      </c>
      <c r="B45" s="1">
        <v>95</v>
      </c>
      <c r="C45" s="2">
        <v>79510</v>
      </c>
      <c r="D45" s="23" t="s">
        <v>63</v>
      </c>
      <c r="E45" s="3" t="s">
        <v>64</v>
      </c>
      <c r="F45" s="36">
        <v>11</v>
      </c>
      <c r="G45" s="36">
        <v>22</v>
      </c>
      <c r="H45" s="45">
        <v>179</v>
      </c>
      <c r="I45" s="45">
        <v>28</v>
      </c>
      <c r="J45" s="3" t="s">
        <v>0</v>
      </c>
      <c r="K45" s="4" t="s">
        <v>1</v>
      </c>
      <c r="L45" s="10">
        <v>145</v>
      </c>
      <c r="M45" s="10">
        <v>176</v>
      </c>
      <c r="N45" s="10">
        <v>153</v>
      </c>
      <c r="O45" s="12">
        <f t="shared" si="0"/>
        <v>84</v>
      </c>
      <c r="P45" s="12">
        <v>0.001</v>
      </c>
      <c r="Q45" s="24">
        <f t="shared" si="1"/>
        <v>558.001</v>
      </c>
      <c r="R45" s="10">
        <v>181</v>
      </c>
      <c r="S45" s="10">
        <v>189</v>
      </c>
      <c r="T45" s="10">
        <v>144</v>
      </c>
      <c r="U45" s="12">
        <f t="shared" si="2"/>
        <v>84</v>
      </c>
      <c r="V45" s="12">
        <v>0.008</v>
      </c>
      <c r="W45" s="60">
        <f t="shared" si="3"/>
        <v>598.008</v>
      </c>
      <c r="X45" s="60">
        <v>169</v>
      </c>
      <c r="Y45" s="60">
        <v>165</v>
      </c>
      <c r="Z45" s="60">
        <v>163</v>
      </c>
      <c r="AA45" s="60">
        <f t="shared" si="4"/>
        <v>497</v>
      </c>
      <c r="AB45" s="20">
        <f t="shared" si="5"/>
        <v>1485</v>
      </c>
      <c r="AC45" s="40">
        <f t="shared" si="7"/>
        <v>165</v>
      </c>
      <c r="AD45" s="17">
        <f t="shared" si="6"/>
        <v>1737.009</v>
      </c>
      <c r="AE45" s="68">
        <f t="shared" si="8"/>
        <v>193.001</v>
      </c>
      <c r="AF45" s="70">
        <v>42</v>
      </c>
      <c r="AG45" s="81"/>
      <c r="AH45" s="72"/>
      <c r="AI45" s="72"/>
      <c r="AJ45" s="72"/>
      <c r="AK45" s="72"/>
      <c r="AL45" s="72"/>
      <c r="AM45" s="72"/>
      <c r="AN45" s="72"/>
      <c r="AO45" s="90"/>
    </row>
    <row r="46" spans="1:41" ht="18.75">
      <c r="A46" s="5">
        <v>43</v>
      </c>
      <c r="B46" s="1">
        <v>15</v>
      </c>
      <c r="C46" s="2">
        <v>107358</v>
      </c>
      <c r="D46" s="23" t="s">
        <v>67</v>
      </c>
      <c r="E46" s="3" t="s">
        <v>68</v>
      </c>
      <c r="F46" s="36">
        <v>3</v>
      </c>
      <c r="G46" s="36">
        <v>14</v>
      </c>
      <c r="H46" s="45">
        <v>157</v>
      </c>
      <c r="I46" s="45">
        <v>44</v>
      </c>
      <c r="J46" s="3" t="s">
        <v>39</v>
      </c>
      <c r="K46" s="4" t="s">
        <v>18</v>
      </c>
      <c r="L46" s="10">
        <v>151</v>
      </c>
      <c r="M46" s="10">
        <v>153</v>
      </c>
      <c r="N46" s="10">
        <v>168</v>
      </c>
      <c r="O46" s="12">
        <f t="shared" si="0"/>
        <v>132</v>
      </c>
      <c r="P46" s="12">
        <v>0.016</v>
      </c>
      <c r="Q46" s="24">
        <f t="shared" si="1"/>
        <v>604.016</v>
      </c>
      <c r="R46" s="10">
        <v>136</v>
      </c>
      <c r="S46" s="10">
        <v>162</v>
      </c>
      <c r="T46" s="10">
        <v>159</v>
      </c>
      <c r="U46" s="12">
        <f t="shared" si="2"/>
        <v>132</v>
      </c>
      <c r="V46" s="12">
        <v>0.021</v>
      </c>
      <c r="W46" s="60">
        <f t="shared" si="3"/>
        <v>589.021</v>
      </c>
      <c r="X46" s="60">
        <v>129</v>
      </c>
      <c r="Y46" s="60">
        <v>129</v>
      </c>
      <c r="Z46" s="60">
        <v>148</v>
      </c>
      <c r="AA46" s="60">
        <f t="shared" si="4"/>
        <v>406</v>
      </c>
      <c r="AB46" s="20">
        <f t="shared" si="5"/>
        <v>1335</v>
      </c>
      <c r="AC46" s="40">
        <f t="shared" si="7"/>
        <v>148.33333333333334</v>
      </c>
      <c r="AD46" s="17">
        <f t="shared" si="6"/>
        <v>1731.0369999999998</v>
      </c>
      <c r="AE46" s="68">
        <f t="shared" si="8"/>
        <v>192.33744444444443</v>
      </c>
      <c r="AF46" s="70">
        <v>43</v>
      </c>
      <c r="AG46" s="81"/>
      <c r="AH46" s="72"/>
      <c r="AI46" s="72"/>
      <c r="AJ46" s="72"/>
      <c r="AK46" s="72"/>
      <c r="AL46" s="72"/>
      <c r="AM46" s="72"/>
      <c r="AN46" s="72"/>
      <c r="AO46" s="90"/>
    </row>
    <row r="47" spans="1:41" ht="18.75">
      <c r="A47" s="5">
        <v>44</v>
      </c>
      <c r="B47" s="1">
        <v>14</v>
      </c>
      <c r="C47" s="2">
        <v>105808</v>
      </c>
      <c r="D47" s="23" t="s">
        <v>75</v>
      </c>
      <c r="E47" s="3" t="s">
        <v>66</v>
      </c>
      <c r="F47" s="36">
        <v>12</v>
      </c>
      <c r="G47" s="36">
        <v>23</v>
      </c>
      <c r="H47" s="45">
        <v>156</v>
      </c>
      <c r="I47" s="45">
        <v>44</v>
      </c>
      <c r="J47" s="3" t="s">
        <v>53</v>
      </c>
      <c r="K47" s="4" t="s">
        <v>8</v>
      </c>
      <c r="L47" s="10">
        <v>131</v>
      </c>
      <c r="M47" s="10">
        <v>140</v>
      </c>
      <c r="N47" s="10">
        <v>161</v>
      </c>
      <c r="O47" s="12">
        <f t="shared" si="0"/>
        <v>132</v>
      </c>
      <c r="P47" s="12">
        <v>0.045</v>
      </c>
      <c r="Q47" s="24">
        <f t="shared" si="1"/>
        <v>564.045</v>
      </c>
      <c r="R47" s="10">
        <v>132</v>
      </c>
      <c r="S47" s="10">
        <v>179</v>
      </c>
      <c r="T47" s="10">
        <v>131</v>
      </c>
      <c r="U47" s="12">
        <f t="shared" si="2"/>
        <v>132</v>
      </c>
      <c r="V47" s="12">
        <v>0.029</v>
      </c>
      <c r="W47" s="60">
        <f t="shared" si="3"/>
        <v>574.029</v>
      </c>
      <c r="X47" s="60">
        <v>129</v>
      </c>
      <c r="Y47" s="60">
        <v>166</v>
      </c>
      <c r="Z47" s="60">
        <v>138</v>
      </c>
      <c r="AA47" s="60">
        <f t="shared" si="4"/>
        <v>433</v>
      </c>
      <c r="AB47" s="20">
        <f t="shared" si="5"/>
        <v>1307</v>
      </c>
      <c r="AC47" s="40">
        <f t="shared" si="7"/>
        <v>145.22222222222223</v>
      </c>
      <c r="AD47" s="17">
        <f t="shared" si="6"/>
        <v>1703.074</v>
      </c>
      <c r="AE47" s="68">
        <f t="shared" si="8"/>
        <v>189.23044444444446</v>
      </c>
      <c r="AF47" s="70">
        <v>44</v>
      </c>
      <c r="AG47" s="81"/>
      <c r="AH47" s="72"/>
      <c r="AI47" s="72"/>
      <c r="AJ47" s="72"/>
      <c r="AK47" s="72"/>
      <c r="AL47" s="72"/>
      <c r="AM47" s="72"/>
      <c r="AN47" s="72"/>
      <c r="AO47" s="90"/>
    </row>
    <row r="48" spans="1:41" ht="18.75">
      <c r="A48" s="5">
        <v>46</v>
      </c>
      <c r="B48" s="1">
        <v>87</v>
      </c>
      <c r="C48" s="2">
        <v>34684</v>
      </c>
      <c r="D48" s="23" t="s">
        <v>51</v>
      </c>
      <c r="E48" s="3" t="s">
        <v>52</v>
      </c>
      <c r="F48" s="36">
        <v>8</v>
      </c>
      <c r="G48" s="36">
        <v>19</v>
      </c>
      <c r="H48" s="45">
        <v>148</v>
      </c>
      <c r="I48" s="45">
        <v>50</v>
      </c>
      <c r="J48" s="3" t="s">
        <v>17</v>
      </c>
      <c r="K48" s="4" t="s">
        <v>18</v>
      </c>
      <c r="L48" s="10">
        <v>133</v>
      </c>
      <c r="M48" s="10">
        <v>130</v>
      </c>
      <c r="N48" s="10">
        <v>127</v>
      </c>
      <c r="O48" s="12">
        <f t="shared" si="0"/>
        <v>150</v>
      </c>
      <c r="P48" s="12">
        <v>0.006</v>
      </c>
      <c r="Q48" s="24">
        <f t="shared" si="1"/>
        <v>540.006</v>
      </c>
      <c r="R48" s="10">
        <v>164</v>
      </c>
      <c r="S48" s="10">
        <v>125</v>
      </c>
      <c r="T48" s="10">
        <v>156</v>
      </c>
      <c r="U48" s="12">
        <f t="shared" si="2"/>
        <v>150</v>
      </c>
      <c r="V48" s="12">
        <v>0.01</v>
      </c>
      <c r="W48" s="60">
        <f t="shared" si="3"/>
        <v>595.01</v>
      </c>
      <c r="X48" s="60">
        <v>134</v>
      </c>
      <c r="Y48" s="60">
        <v>116</v>
      </c>
      <c r="Z48" s="60">
        <v>130</v>
      </c>
      <c r="AA48" s="60">
        <f t="shared" si="4"/>
        <v>380</v>
      </c>
      <c r="AB48" s="20">
        <f t="shared" si="5"/>
        <v>1215</v>
      </c>
      <c r="AC48" s="40">
        <f t="shared" si="7"/>
        <v>135</v>
      </c>
      <c r="AD48" s="17">
        <f t="shared" si="6"/>
        <v>1665.016</v>
      </c>
      <c r="AE48" s="68">
        <f t="shared" si="8"/>
        <v>185.0017777777778</v>
      </c>
      <c r="AF48" s="70">
        <v>45</v>
      </c>
      <c r="AG48" s="81"/>
      <c r="AH48" s="72"/>
      <c r="AI48" s="72"/>
      <c r="AJ48" s="72"/>
      <c r="AK48" s="72"/>
      <c r="AL48" s="72"/>
      <c r="AM48" s="72"/>
      <c r="AN48" s="72"/>
      <c r="AO48" s="90"/>
    </row>
    <row r="49" spans="1:41" ht="18.75">
      <c r="A49" s="5">
        <v>45</v>
      </c>
      <c r="B49" s="1">
        <v>10</v>
      </c>
      <c r="C49" s="2">
        <v>100959</v>
      </c>
      <c r="D49" s="23" t="s">
        <v>163</v>
      </c>
      <c r="E49" s="3" t="s">
        <v>164</v>
      </c>
      <c r="F49" s="36">
        <v>8</v>
      </c>
      <c r="G49" s="36">
        <v>19</v>
      </c>
      <c r="H49" s="45">
        <v>136</v>
      </c>
      <c r="I49" s="45">
        <v>58</v>
      </c>
      <c r="J49" s="3" t="s">
        <v>53</v>
      </c>
      <c r="K49" s="4" t="s">
        <v>18</v>
      </c>
      <c r="L49" s="10">
        <v>113</v>
      </c>
      <c r="M49" s="10">
        <v>124</v>
      </c>
      <c r="N49" s="10">
        <v>116</v>
      </c>
      <c r="O49" s="12">
        <f t="shared" si="0"/>
        <v>174</v>
      </c>
      <c r="P49" s="12">
        <v>0.026</v>
      </c>
      <c r="Q49" s="24">
        <f t="shared" si="1"/>
        <v>527.026</v>
      </c>
      <c r="R49" s="10">
        <v>137</v>
      </c>
      <c r="S49" s="10">
        <v>151</v>
      </c>
      <c r="T49" s="10">
        <v>121</v>
      </c>
      <c r="U49" s="12">
        <f t="shared" si="2"/>
        <v>174</v>
      </c>
      <c r="V49" s="12">
        <v>0.048</v>
      </c>
      <c r="W49" s="60">
        <f t="shared" si="3"/>
        <v>583.048</v>
      </c>
      <c r="X49" s="60">
        <v>125</v>
      </c>
      <c r="Y49" s="60">
        <v>96</v>
      </c>
      <c r="Z49" s="60">
        <v>121</v>
      </c>
      <c r="AA49" s="60">
        <f t="shared" si="4"/>
        <v>342</v>
      </c>
      <c r="AB49" s="20">
        <f t="shared" si="5"/>
        <v>1104</v>
      </c>
      <c r="AC49" s="40">
        <f t="shared" si="7"/>
        <v>122.66666666666667</v>
      </c>
      <c r="AD49" s="17">
        <f t="shared" si="6"/>
        <v>1626.074</v>
      </c>
      <c r="AE49" s="68">
        <f t="shared" si="8"/>
        <v>180.6748888888889</v>
      </c>
      <c r="AF49" s="70">
        <v>46</v>
      </c>
      <c r="AG49" s="81"/>
      <c r="AH49" s="72"/>
      <c r="AI49" s="72"/>
      <c r="AJ49" s="72"/>
      <c r="AK49" s="72"/>
      <c r="AL49" s="72"/>
      <c r="AM49" s="72"/>
      <c r="AN49" s="72"/>
      <c r="AO49" s="90"/>
    </row>
    <row r="50" spans="1:41" ht="18.75">
      <c r="A50" s="5">
        <v>47</v>
      </c>
      <c r="B50" s="1">
        <v>2</v>
      </c>
      <c r="C50" s="2">
        <v>46071</v>
      </c>
      <c r="D50" s="23" t="s">
        <v>77</v>
      </c>
      <c r="E50" s="3" t="s">
        <v>78</v>
      </c>
      <c r="F50" s="44">
        <v>22</v>
      </c>
      <c r="G50" s="44">
        <v>9</v>
      </c>
      <c r="H50" s="45">
        <v>157</v>
      </c>
      <c r="I50" s="45">
        <v>44</v>
      </c>
      <c r="J50" s="8" t="s">
        <v>11</v>
      </c>
      <c r="K50" s="9" t="s">
        <v>12</v>
      </c>
      <c r="L50" s="10">
        <v>162</v>
      </c>
      <c r="M50" s="10">
        <v>137</v>
      </c>
      <c r="N50" s="10">
        <v>134</v>
      </c>
      <c r="O50" s="12">
        <f t="shared" si="0"/>
        <v>132</v>
      </c>
      <c r="P50" s="12">
        <v>0.004</v>
      </c>
      <c r="Q50" s="24">
        <f t="shared" si="1"/>
        <v>565.004</v>
      </c>
      <c r="R50" s="10">
        <v>163</v>
      </c>
      <c r="S50" s="10">
        <v>123</v>
      </c>
      <c r="T50" s="10">
        <v>96</v>
      </c>
      <c r="U50" s="12">
        <f t="shared" si="2"/>
        <v>132</v>
      </c>
      <c r="V50" s="12">
        <v>0.006</v>
      </c>
      <c r="W50" s="60">
        <f t="shared" si="3"/>
        <v>514.006</v>
      </c>
      <c r="X50" s="60">
        <v>127</v>
      </c>
      <c r="Y50" s="60">
        <v>131</v>
      </c>
      <c r="Z50" s="60">
        <v>146</v>
      </c>
      <c r="AA50" s="60">
        <f t="shared" si="4"/>
        <v>404</v>
      </c>
      <c r="AB50" s="20">
        <f t="shared" si="5"/>
        <v>1219</v>
      </c>
      <c r="AC50" s="40">
        <f t="shared" si="7"/>
        <v>135.44444444444446</v>
      </c>
      <c r="AD50" s="17">
        <f t="shared" si="6"/>
        <v>1615.01</v>
      </c>
      <c r="AE50" s="68">
        <f t="shared" si="8"/>
        <v>179.44555555555556</v>
      </c>
      <c r="AF50" s="70">
        <v>47</v>
      </c>
      <c r="AG50" s="81"/>
      <c r="AH50" s="72"/>
      <c r="AI50" s="72"/>
      <c r="AJ50" s="72"/>
      <c r="AK50" s="72"/>
      <c r="AL50" s="72"/>
      <c r="AM50" s="72"/>
      <c r="AN50" s="72"/>
      <c r="AO50" s="90"/>
    </row>
    <row r="51" spans="1:41" ht="19.5" thickBot="1">
      <c r="A51" s="5">
        <v>48</v>
      </c>
      <c r="B51" s="1">
        <v>9</v>
      </c>
      <c r="C51" s="2">
        <v>97575</v>
      </c>
      <c r="D51" s="108" t="s">
        <v>171</v>
      </c>
      <c r="E51" s="109" t="s">
        <v>172</v>
      </c>
      <c r="F51" s="110">
        <v>21</v>
      </c>
      <c r="G51" s="110">
        <v>8</v>
      </c>
      <c r="H51" s="111">
        <v>174</v>
      </c>
      <c r="I51" s="111">
        <v>32</v>
      </c>
      <c r="J51" s="109" t="s">
        <v>32</v>
      </c>
      <c r="K51" s="112" t="s">
        <v>18</v>
      </c>
      <c r="L51" s="113">
        <v>133</v>
      </c>
      <c r="M51" s="113">
        <v>132</v>
      </c>
      <c r="N51" s="113">
        <v>133</v>
      </c>
      <c r="O51" s="114">
        <f t="shared" si="0"/>
        <v>96</v>
      </c>
      <c r="P51" s="114">
        <v>0.039</v>
      </c>
      <c r="Q51" s="115">
        <f t="shared" si="1"/>
        <v>494.039</v>
      </c>
      <c r="R51" s="113">
        <v>168</v>
      </c>
      <c r="S51" s="113">
        <v>110</v>
      </c>
      <c r="T51" s="113">
        <v>153</v>
      </c>
      <c r="U51" s="114">
        <f t="shared" si="2"/>
        <v>96</v>
      </c>
      <c r="V51" s="114">
        <v>0.044</v>
      </c>
      <c r="W51" s="116">
        <f t="shared" si="3"/>
        <v>527.044</v>
      </c>
      <c r="X51" s="116">
        <v>107</v>
      </c>
      <c r="Y51" s="116"/>
      <c r="Z51" s="116"/>
      <c r="AA51" s="116">
        <f t="shared" si="4"/>
        <v>107</v>
      </c>
      <c r="AB51" s="117">
        <f t="shared" si="5"/>
        <v>936</v>
      </c>
      <c r="AC51" s="118">
        <f>AB51/7</f>
        <v>133.71428571428572</v>
      </c>
      <c r="AD51" s="119">
        <f t="shared" si="6"/>
        <v>1224.083</v>
      </c>
      <c r="AE51" s="120">
        <f>AD51/7</f>
        <v>174.869</v>
      </c>
      <c r="AF51" s="71">
        <v>48</v>
      </c>
      <c r="AG51" s="81"/>
      <c r="AH51" s="72"/>
      <c r="AI51" s="72"/>
      <c r="AJ51" s="72"/>
      <c r="AK51" s="72"/>
      <c r="AL51" s="72"/>
      <c r="AM51" s="72"/>
      <c r="AN51" s="72"/>
      <c r="AO51" s="90"/>
    </row>
    <row r="52" spans="33:41" ht="18.75">
      <c r="AG52" s="72"/>
      <c r="AH52" s="72"/>
      <c r="AI52" s="72"/>
      <c r="AJ52" s="72"/>
      <c r="AK52" s="72"/>
      <c r="AL52" s="72"/>
      <c r="AM52" s="72"/>
      <c r="AN52" s="72"/>
      <c r="AO52" s="90"/>
    </row>
    <row r="53" spans="33:41" ht="18.75">
      <c r="AG53" s="72"/>
      <c r="AH53" s="72"/>
      <c r="AI53" s="72"/>
      <c r="AJ53" s="72"/>
      <c r="AK53" s="72"/>
      <c r="AL53" s="72"/>
      <c r="AM53" s="72"/>
      <c r="AN53" s="72"/>
      <c r="AO53" s="90"/>
    </row>
    <row r="54" spans="33:41" ht="18.75">
      <c r="AG54" s="72"/>
      <c r="AH54" s="72"/>
      <c r="AI54" s="72"/>
      <c r="AJ54" s="72"/>
      <c r="AK54" s="72"/>
      <c r="AL54" s="72"/>
      <c r="AM54" s="72"/>
      <c r="AN54" s="72"/>
      <c r="AO54" s="90"/>
    </row>
    <row r="55" spans="33:41" ht="18.75">
      <c r="AG55" s="72"/>
      <c r="AH55" s="72"/>
      <c r="AI55" s="72"/>
      <c r="AJ55" s="72"/>
      <c r="AK55" s="72"/>
      <c r="AL55" s="72"/>
      <c r="AM55" s="72"/>
      <c r="AN55" s="72"/>
      <c r="AO55" s="90"/>
    </row>
    <row r="56" spans="33:41" ht="18.75">
      <c r="AG56" s="72"/>
      <c r="AH56" s="72"/>
      <c r="AI56" s="72"/>
      <c r="AJ56" s="72"/>
      <c r="AK56" s="72"/>
      <c r="AL56" s="72"/>
      <c r="AM56" s="72"/>
      <c r="AN56" s="72"/>
      <c r="AO56" s="90"/>
    </row>
    <row r="57" spans="33:41" ht="18.75">
      <c r="AG57" s="72"/>
      <c r="AH57" s="72"/>
      <c r="AI57" s="72"/>
      <c r="AJ57" s="72"/>
      <c r="AK57" s="72"/>
      <c r="AL57" s="72"/>
      <c r="AM57" s="72"/>
      <c r="AN57" s="72"/>
      <c r="AO57" s="90"/>
    </row>
    <row r="58" spans="33:41" ht="18.75">
      <c r="AG58" s="72"/>
      <c r="AH58" s="72"/>
      <c r="AI58" s="72"/>
      <c r="AJ58" s="72"/>
      <c r="AK58" s="72"/>
      <c r="AL58" s="72"/>
      <c r="AM58" s="72"/>
      <c r="AN58" s="72"/>
      <c r="AO58" s="90"/>
    </row>
    <row r="59" spans="33:41" ht="18.75">
      <c r="AG59" s="72"/>
      <c r="AH59" s="72"/>
      <c r="AI59" s="72"/>
      <c r="AJ59" s="72"/>
      <c r="AK59" s="72"/>
      <c r="AL59" s="72"/>
      <c r="AM59" s="72"/>
      <c r="AN59" s="72"/>
      <c r="AO59" s="90"/>
    </row>
    <row r="60" spans="33:41" ht="18.75">
      <c r="AG60" s="72"/>
      <c r="AH60" s="72"/>
      <c r="AI60" s="72"/>
      <c r="AJ60" s="72"/>
      <c r="AK60" s="72"/>
      <c r="AL60" s="72"/>
      <c r="AM60" s="72"/>
      <c r="AN60" s="72"/>
      <c r="AO60" s="90"/>
    </row>
    <row r="61" spans="33:41" ht="18.75">
      <c r="AG61" s="72"/>
      <c r="AH61" s="72"/>
      <c r="AI61" s="72"/>
      <c r="AJ61" s="72"/>
      <c r="AK61" s="72"/>
      <c r="AL61" s="72"/>
      <c r="AM61" s="72"/>
      <c r="AN61" s="72"/>
      <c r="AO61" s="90"/>
    </row>
    <row r="62" spans="33:41" ht="18.75">
      <c r="AG62" s="72"/>
      <c r="AH62" s="72"/>
      <c r="AI62" s="72"/>
      <c r="AJ62" s="72"/>
      <c r="AK62" s="72"/>
      <c r="AL62" s="72"/>
      <c r="AM62" s="72"/>
      <c r="AN62" s="72"/>
      <c r="AO62" s="90"/>
    </row>
    <row r="63" spans="33:41" ht="18.75">
      <c r="AG63" s="72"/>
      <c r="AH63" s="72"/>
      <c r="AI63" s="72"/>
      <c r="AJ63" s="72"/>
      <c r="AK63" s="72"/>
      <c r="AL63" s="72"/>
      <c r="AM63" s="72"/>
      <c r="AN63" s="72"/>
      <c r="AO63" s="90"/>
    </row>
  </sheetData>
  <sheetProtection/>
  <autoFilter ref="A2:AF52"/>
  <mergeCells count="6">
    <mergeCell ref="L1:Q1"/>
    <mergeCell ref="R1:W1"/>
    <mergeCell ref="AG2:AH2"/>
    <mergeCell ref="AI2:AJ2"/>
    <mergeCell ref="AK2:AL2"/>
    <mergeCell ref="AM2:AN2"/>
  </mergeCells>
  <conditionalFormatting sqref="B4:E51 F5:G23 G24 F35:G51 F25:G32">
    <cfRule type="expression" priority="14" dxfId="0" stopIfTrue="1">
      <formula>($AF4="N")</formula>
    </cfRule>
  </conditionalFormatting>
  <conditionalFormatting sqref="L1:P1 L4:P65536 R1:V1 R4:V51">
    <cfRule type="cellIs" priority="12" dxfId="18" operator="greaterThan">
      <formula>199</formula>
    </cfRule>
  </conditionalFormatting>
  <conditionalFormatting sqref="O4:P51 U4:V51">
    <cfRule type="cellIs" priority="11" dxfId="19" operator="greaterThan">
      <formula>599</formula>
    </cfRule>
  </conditionalFormatting>
  <conditionalFormatting sqref="AB4:AB51">
    <cfRule type="cellIs" priority="8" dxfId="20" operator="greaterThan">
      <formula>1199</formula>
    </cfRule>
  </conditionalFormatting>
  <conditionalFormatting sqref="AC4:AC51">
    <cfRule type="cellIs" priority="5" dxfId="20" operator="greaterThan">
      <formula>199.99</formula>
    </cfRule>
  </conditionalFormatting>
  <conditionalFormatting sqref="BL15">
    <cfRule type="expression" priority="22" dxfId="0" stopIfTrue="1">
      <formula>($AF24="N")</formula>
    </cfRule>
  </conditionalFormatting>
  <conditionalFormatting sqref="F34:G34">
    <cfRule type="expression" priority="24" dxfId="0" stopIfTrue="1">
      <formula>($AF33="N")</formula>
    </cfRule>
  </conditionalFormatting>
  <conditionalFormatting sqref="X4:Z51">
    <cfRule type="cellIs" priority="4" dxfId="18" operator="greaterThan" stopIfTrue="1">
      <formula>200</formula>
    </cfRule>
  </conditionalFormatting>
  <conditionalFormatting sqref="AG4:AN19 AP4:AP19">
    <cfRule type="cellIs" priority="3" dxfId="18" operator="greaterThan" stopIfTrue="1">
      <formula>200</formula>
    </cfRule>
  </conditionalFormatting>
  <conditionalFormatting sqref="AR4:AR18">
    <cfRule type="cellIs" priority="2" dxfId="18" operator="greaterThan" stopIfTrue="1">
      <formula>"200."</formula>
    </cfRule>
  </conditionalFormatting>
  <conditionalFormatting sqref="AR4:AR19">
    <cfRule type="cellIs" priority="1" dxfId="18" operator="greaterThan" stopIfTrue="1">
      <formula>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25">
      <selection activeCell="D58" sqref="D58:E58"/>
    </sheetView>
  </sheetViews>
  <sheetFormatPr defaultColWidth="11.421875" defaultRowHeight="15"/>
  <cols>
    <col min="1" max="1" width="17.28125" style="0" customWidth="1"/>
  </cols>
  <sheetData>
    <row r="2" spans="1:9" ht="15">
      <c r="A2" s="130" t="s">
        <v>195</v>
      </c>
      <c r="B2" s="130"/>
      <c r="C2" s="130"/>
      <c r="D2" s="130"/>
      <c r="E2" s="130"/>
      <c r="F2" s="130"/>
      <c r="G2" s="130"/>
      <c r="H2" s="130"/>
      <c r="I2" s="130"/>
    </row>
    <row r="4" spans="3:9" ht="15">
      <c r="C4" s="27" t="s">
        <v>108</v>
      </c>
      <c r="D4" s="131" t="s">
        <v>109</v>
      </c>
      <c r="E4" s="131"/>
      <c r="F4" s="27" t="s">
        <v>90</v>
      </c>
      <c r="G4" s="27" t="s">
        <v>110</v>
      </c>
      <c r="H4" s="27" t="s">
        <v>111</v>
      </c>
      <c r="I4" s="27" t="s">
        <v>99</v>
      </c>
    </row>
    <row r="6" spans="2:9" ht="15">
      <c r="B6" s="10" t="s">
        <v>112</v>
      </c>
      <c r="C6" s="32">
        <v>17</v>
      </c>
      <c r="D6" s="132" t="s">
        <v>86</v>
      </c>
      <c r="E6" s="132"/>
      <c r="F6" s="26"/>
      <c r="G6" s="10">
        <v>159</v>
      </c>
      <c r="H6" s="63">
        <v>184</v>
      </c>
      <c r="I6" s="10">
        <f>+G6+H6</f>
        <v>343</v>
      </c>
    </row>
    <row r="7" spans="1:9" ht="15">
      <c r="A7" s="134" t="s">
        <v>114</v>
      </c>
      <c r="F7" s="10">
        <v>32</v>
      </c>
      <c r="G7" s="64">
        <f>+G6+F7</f>
        <v>191</v>
      </c>
      <c r="H7" s="64">
        <f>+H6+F7</f>
        <v>216</v>
      </c>
      <c r="I7" s="64">
        <f>+G7+H7</f>
        <v>407</v>
      </c>
    </row>
    <row r="8" ht="15">
      <c r="A8" s="134"/>
    </row>
    <row r="9" spans="2:9" ht="15">
      <c r="B9" s="10" t="s">
        <v>113</v>
      </c>
      <c r="C9" s="32">
        <v>18</v>
      </c>
      <c r="D9" s="133" t="s">
        <v>85</v>
      </c>
      <c r="E9" s="133"/>
      <c r="F9" s="26"/>
      <c r="G9" s="10">
        <v>205</v>
      </c>
      <c r="H9" s="10">
        <v>135</v>
      </c>
      <c r="I9" s="58">
        <f>+G9+H9</f>
        <v>340</v>
      </c>
    </row>
    <row r="10" spans="6:9" ht="15">
      <c r="F10" s="10">
        <v>51</v>
      </c>
      <c r="G10" s="28">
        <f>+G9+F10</f>
        <v>256</v>
      </c>
      <c r="H10" s="28">
        <f>+H9+F10</f>
        <v>186</v>
      </c>
      <c r="I10" s="28">
        <f>+G10+H10</f>
        <v>442</v>
      </c>
    </row>
    <row r="13" spans="2:9" ht="15">
      <c r="B13" s="10" t="s">
        <v>122</v>
      </c>
      <c r="C13" s="32">
        <v>15</v>
      </c>
      <c r="D13" s="132" t="s">
        <v>36</v>
      </c>
      <c r="E13" s="132"/>
      <c r="F13" s="26"/>
      <c r="G13" s="63">
        <v>146</v>
      </c>
      <c r="H13" s="10">
        <v>122</v>
      </c>
      <c r="I13" s="10">
        <f>+G13+H13</f>
        <v>268</v>
      </c>
    </row>
    <row r="14" spans="1:9" ht="15">
      <c r="A14" s="134" t="s">
        <v>115</v>
      </c>
      <c r="F14" s="10">
        <v>53</v>
      </c>
      <c r="G14" s="64">
        <f>+G13+F14</f>
        <v>199</v>
      </c>
      <c r="H14" s="64">
        <f>+H13+F14</f>
        <v>175</v>
      </c>
      <c r="I14" s="64">
        <f>+G14+H14</f>
        <v>374</v>
      </c>
    </row>
    <row r="15" ht="15">
      <c r="A15" s="134"/>
    </row>
    <row r="16" spans="2:9" ht="15">
      <c r="B16" s="10" t="s">
        <v>123</v>
      </c>
      <c r="C16" s="32">
        <v>16</v>
      </c>
      <c r="D16" s="133" t="s">
        <v>187</v>
      </c>
      <c r="E16" s="133"/>
      <c r="F16" s="26"/>
      <c r="G16" s="10">
        <v>169</v>
      </c>
      <c r="H16" s="10">
        <v>171</v>
      </c>
      <c r="I16" s="10">
        <f>+G16+H16</f>
        <v>340</v>
      </c>
    </row>
    <row r="17" spans="6:9" ht="15">
      <c r="F17" s="10">
        <v>56</v>
      </c>
      <c r="G17" s="28">
        <f>+G16+F17</f>
        <v>225</v>
      </c>
      <c r="H17" s="64">
        <f>+H16+F17</f>
        <v>227</v>
      </c>
      <c r="I17" s="28">
        <f>+G17+H17</f>
        <v>452</v>
      </c>
    </row>
    <row r="20" spans="2:9" ht="15">
      <c r="B20" s="10" t="s">
        <v>124</v>
      </c>
      <c r="C20" s="32">
        <v>19</v>
      </c>
      <c r="D20" s="132" t="s">
        <v>178</v>
      </c>
      <c r="E20" s="132"/>
      <c r="F20" s="26"/>
      <c r="G20" s="10">
        <v>160</v>
      </c>
      <c r="H20" s="43">
        <v>229</v>
      </c>
      <c r="I20" s="10">
        <f>+G20+H20</f>
        <v>389</v>
      </c>
    </row>
    <row r="21" spans="1:9" ht="15">
      <c r="A21" s="134" t="s">
        <v>116</v>
      </c>
      <c r="F21" s="10">
        <v>35</v>
      </c>
      <c r="G21" s="28">
        <f>+G20+F21</f>
        <v>195</v>
      </c>
      <c r="H21" s="64">
        <f>+H20+F21</f>
        <v>264</v>
      </c>
      <c r="I21" s="64">
        <f>+G21+H21</f>
        <v>459</v>
      </c>
    </row>
    <row r="22" ht="15">
      <c r="A22" s="134"/>
    </row>
    <row r="23" spans="2:9" ht="15">
      <c r="B23" s="10" t="s">
        <v>125</v>
      </c>
      <c r="C23" s="32">
        <v>20</v>
      </c>
      <c r="D23" s="133" t="s">
        <v>2</v>
      </c>
      <c r="E23" s="133"/>
      <c r="F23" s="26"/>
      <c r="G23" s="43">
        <v>219</v>
      </c>
      <c r="H23" s="10">
        <v>191</v>
      </c>
      <c r="I23" s="10">
        <f>+G23+H23</f>
        <v>410</v>
      </c>
    </row>
    <row r="24" spans="6:9" ht="15">
      <c r="F24" s="10">
        <v>37</v>
      </c>
      <c r="G24" s="64">
        <f>+G23+F24</f>
        <v>256</v>
      </c>
      <c r="H24" s="28">
        <f>+H23+F24</f>
        <v>228</v>
      </c>
      <c r="I24" s="28">
        <f>+G24+H24</f>
        <v>484</v>
      </c>
    </row>
    <row r="27" spans="2:9" ht="15">
      <c r="B27" s="10" t="s">
        <v>126</v>
      </c>
      <c r="C27" s="32">
        <v>13</v>
      </c>
      <c r="D27" s="132" t="s">
        <v>173</v>
      </c>
      <c r="E27" s="132"/>
      <c r="F27" s="26"/>
      <c r="G27" s="43">
        <v>201</v>
      </c>
      <c r="H27" s="10">
        <v>150</v>
      </c>
      <c r="I27" s="10">
        <f>+G27+H27</f>
        <v>351</v>
      </c>
    </row>
    <row r="28" spans="1:9" ht="15">
      <c r="A28" s="134" t="s">
        <v>117</v>
      </c>
      <c r="F28" s="10">
        <v>46</v>
      </c>
      <c r="G28" s="64">
        <f>+G27+F28</f>
        <v>247</v>
      </c>
      <c r="H28" s="64">
        <f>+H27+F28</f>
        <v>196</v>
      </c>
      <c r="I28" s="64">
        <f>+G28+H28</f>
        <v>443</v>
      </c>
    </row>
    <row r="29" ht="15">
      <c r="A29" s="134"/>
    </row>
    <row r="30" spans="2:9" ht="15">
      <c r="B30" s="10" t="s">
        <v>127</v>
      </c>
      <c r="C30" s="32">
        <v>14</v>
      </c>
      <c r="D30" s="133" t="s">
        <v>56</v>
      </c>
      <c r="E30" s="133"/>
      <c r="F30" s="26"/>
      <c r="G30" s="10">
        <v>157</v>
      </c>
      <c r="H30" s="43">
        <v>204</v>
      </c>
      <c r="I30" s="10">
        <f>+G30+H30</f>
        <v>361</v>
      </c>
    </row>
    <row r="31" spans="6:9" ht="15">
      <c r="F31" s="10">
        <v>43</v>
      </c>
      <c r="G31" s="28">
        <f>+G30+F31</f>
        <v>200</v>
      </c>
      <c r="H31" s="28">
        <f>+H30+F31</f>
        <v>247</v>
      </c>
      <c r="I31" s="28">
        <f>+G31+H31</f>
        <v>447</v>
      </c>
    </row>
    <row r="34" spans="2:9" ht="15">
      <c r="B34" s="10" t="s">
        <v>128</v>
      </c>
      <c r="C34" s="32">
        <v>21</v>
      </c>
      <c r="D34" s="132" t="s">
        <v>46</v>
      </c>
      <c r="E34" s="132"/>
      <c r="F34" s="26"/>
      <c r="G34" s="10">
        <v>113</v>
      </c>
      <c r="H34" s="10">
        <v>145</v>
      </c>
      <c r="I34" s="10">
        <f>+G34+H34</f>
        <v>258</v>
      </c>
    </row>
    <row r="35" spans="1:9" ht="15">
      <c r="A35" s="134" t="s">
        <v>118</v>
      </c>
      <c r="F35" s="10">
        <v>21</v>
      </c>
      <c r="G35" s="64">
        <f>+G34+F35</f>
        <v>134</v>
      </c>
      <c r="H35" s="64">
        <f>+H34+F35</f>
        <v>166</v>
      </c>
      <c r="I35" s="64">
        <f>+G35+H35</f>
        <v>300</v>
      </c>
    </row>
    <row r="36" spans="1:9" ht="15">
      <c r="A36" s="134"/>
      <c r="G36" s="65"/>
      <c r="H36" s="65"/>
      <c r="I36" s="65"/>
    </row>
    <row r="37" spans="2:9" ht="15">
      <c r="B37" s="10" t="s">
        <v>129</v>
      </c>
      <c r="C37" s="32">
        <v>22</v>
      </c>
      <c r="D37" s="133" t="s">
        <v>65</v>
      </c>
      <c r="E37" s="133"/>
      <c r="F37" s="26"/>
      <c r="G37" s="10">
        <v>147</v>
      </c>
      <c r="H37" s="10">
        <v>165</v>
      </c>
      <c r="I37" s="10">
        <f>+G37+H37</f>
        <v>312</v>
      </c>
    </row>
    <row r="38" spans="6:9" ht="15">
      <c r="F38" s="10">
        <v>45</v>
      </c>
      <c r="G38" s="28">
        <f>+G37+F38</f>
        <v>192</v>
      </c>
      <c r="H38" s="28">
        <f>+H37+F38</f>
        <v>210</v>
      </c>
      <c r="I38" s="28">
        <f>+G38+H38</f>
        <v>402</v>
      </c>
    </row>
    <row r="41" spans="2:9" ht="15">
      <c r="B41" s="10" t="s">
        <v>130</v>
      </c>
      <c r="C41" s="32">
        <v>11</v>
      </c>
      <c r="D41" s="133" t="s">
        <v>169</v>
      </c>
      <c r="E41" s="133"/>
      <c r="F41" s="26"/>
      <c r="G41" s="43">
        <v>200</v>
      </c>
      <c r="H41" s="10">
        <v>180</v>
      </c>
      <c r="I41" s="10">
        <f>+G41+H41</f>
        <v>380</v>
      </c>
    </row>
    <row r="42" spans="1:9" ht="15">
      <c r="A42" s="134" t="s">
        <v>119</v>
      </c>
      <c r="F42" s="10">
        <v>18</v>
      </c>
      <c r="G42" s="64">
        <f>+G41+F42</f>
        <v>218</v>
      </c>
      <c r="H42" s="64">
        <f>+H41+F42</f>
        <v>198</v>
      </c>
      <c r="I42" s="64">
        <f>+G42+H42</f>
        <v>416</v>
      </c>
    </row>
    <row r="43" ht="15">
      <c r="A43" s="134"/>
    </row>
    <row r="44" spans="2:9" ht="15">
      <c r="B44" s="10" t="s">
        <v>131</v>
      </c>
      <c r="C44" s="32">
        <v>12</v>
      </c>
      <c r="D44" s="135" t="s">
        <v>58</v>
      </c>
      <c r="E44" s="135"/>
      <c r="F44" s="26"/>
      <c r="G44" s="10">
        <v>164</v>
      </c>
      <c r="H44" s="10">
        <v>148</v>
      </c>
      <c r="I44" s="10">
        <f>+G44+H44</f>
        <v>312</v>
      </c>
    </row>
    <row r="45" spans="6:9" ht="15">
      <c r="F45" s="10">
        <v>50</v>
      </c>
      <c r="G45" s="42">
        <f>+G44+F45</f>
        <v>214</v>
      </c>
      <c r="H45" s="42">
        <f>+H44+F45</f>
        <v>198</v>
      </c>
      <c r="I45" s="42">
        <f>+G45+H45</f>
        <v>412</v>
      </c>
    </row>
    <row r="48" spans="2:9" ht="15">
      <c r="B48" s="10" t="s">
        <v>132</v>
      </c>
      <c r="C48" s="32">
        <v>23</v>
      </c>
      <c r="D48" s="133" t="s">
        <v>186</v>
      </c>
      <c r="E48" s="133"/>
      <c r="F48" s="26"/>
      <c r="G48" s="10">
        <v>176</v>
      </c>
      <c r="H48" s="10">
        <v>182</v>
      </c>
      <c r="I48" s="10">
        <f>+G48+H48</f>
        <v>358</v>
      </c>
    </row>
    <row r="49" spans="1:9" ht="15">
      <c r="A49" s="134" t="s">
        <v>120</v>
      </c>
      <c r="F49" s="10">
        <v>39</v>
      </c>
      <c r="G49" s="64">
        <f>+G48+F49</f>
        <v>215</v>
      </c>
      <c r="H49" s="64">
        <f>+H48+F49</f>
        <v>221</v>
      </c>
      <c r="I49" s="64">
        <f>+G49+H49</f>
        <v>436</v>
      </c>
    </row>
    <row r="50" ht="15">
      <c r="A50" s="134"/>
    </row>
    <row r="51" spans="2:9" ht="15">
      <c r="B51" s="10" t="s">
        <v>133</v>
      </c>
      <c r="C51" s="32">
        <v>24</v>
      </c>
      <c r="D51" s="135" t="s">
        <v>175</v>
      </c>
      <c r="E51" s="135"/>
      <c r="F51" s="26"/>
      <c r="G51" s="10">
        <v>153</v>
      </c>
      <c r="H51" s="10">
        <v>106</v>
      </c>
      <c r="I51" s="10">
        <f>+G51+H51</f>
        <v>259</v>
      </c>
    </row>
    <row r="52" spans="6:9" ht="15">
      <c r="F52" s="10">
        <v>44</v>
      </c>
      <c r="G52" s="28">
        <f>+G51+F52</f>
        <v>197</v>
      </c>
      <c r="H52" s="28">
        <f>+H51+F52</f>
        <v>150</v>
      </c>
      <c r="I52" s="28">
        <f>+G52+H52</f>
        <v>347</v>
      </c>
    </row>
    <row r="55" spans="2:9" ht="15">
      <c r="B55" s="10" t="s">
        <v>134</v>
      </c>
      <c r="C55" s="32">
        <v>9</v>
      </c>
      <c r="D55" s="132" t="s">
        <v>79</v>
      </c>
      <c r="E55" s="132"/>
      <c r="F55" s="26"/>
      <c r="G55" s="10">
        <v>176</v>
      </c>
      <c r="H55" s="63">
        <v>141</v>
      </c>
      <c r="I55" s="58">
        <f>+G55+H55</f>
        <v>317</v>
      </c>
    </row>
    <row r="56" spans="1:9" ht="15">
      <c r="A56" s="134" t="s">
        <v>121</v>
      </c>
      <c r="F56" s="10">
        <v>42</v>
      </c>
      <c r="G56" s="64">
        <f>+G55+F56</f>
        <v>218</v>
      </c>
      <c r="H56" s="64">
        <f>+H55+F56</f>
        <v>183</v>
      </c>
      <c r="I56" s="64">
        <f>+G56+H56</f>
        <v>401</v>
      </c>
    </row>
    <row r="57" ht="15">
      <c r="A57" s="134"/>
    </row>
    <row r="58" spans="2:9" ht="15">
      <c r="B58" s="10" t="s">
        <v>135</v>
      </c>
      <c r="C58" s="32">
        <v>10</v>
      </c>
      <c r="D58" s="133" t="s">
        <v>40</v>
      </c>
      <c r="E58" s="133"/>
      <c r="F58" s="26"/>
      <c r="G58" s="10">
        <v>172</v>
      </c>
      <c r="H58" s="10">
        <v>193</v>
      </c>
      <c r="I58" s="58">
        <f>+G58+H58</f>
        <v>365</v>
      </c>
    </row>
    <row r="59" spans="6:9" ht="15">
      <c r="F59" s="10">
        <v>35</v>
      </c>
      <c r="G59" s="28">
        <f>+G58+F59</f>
        <v>207</v>
      </c>
      <c r="H59" s="28">
        <f>+H58+F59</f>
        <v>228</v>
      </c>
      <c r="I59" s="28">
        <f>+G59+H59</f>
        <v>435</v>
      </c>
    </row>
  </sheetData>
  <sheetProtection/>
  <mergeCells count="26">
    <mergeCell ref="D48:E48"/>
    <mergeCell ref="D58:E58"/>
    <mergeCell ref="A49:A50"/>
    <mergeCell ref="D51:E51"/>
    <mergeCell ref="D55:E55"/>
    <mergeCell ref="A56:A57"/>
    <mergeCell ref="D34:E34"/>
    <mergeCell ref="A35:A36"/>
    <mergeCell ref="D37:E37"/>
    <mergeCell ref="D41:E41"/>
    <mergeCell ref="A42:A43"/>
    <mergeCell ref="D44:E44"/>
    <mergeCell ref="D20:E20"/>
    <mergeCell ref="A21:A22"/>
    <mergeCell ref="D23:E23"/>
    <mergeCell ref="D27:E27"/>
    <mergeCell ref="A28:A29"/>
    <mergeCell ref="D30:E30"/>
    <mergeCell ref="A2:I2"/>
    <mergeCell ref="D4:E4"/>
    <mergeCell ref="D6:E6"/>
    <mergeCell ref="D9:E9"/>
    <mergeCell ref="D13:E13"/>
    <mergeCell ref="D16:E16"/>
    <mergeCell ref="A7:A8"/>
    <mergeCell ref="A14:A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zoomScalePageLayoutView="0" workbookViewId="0" topLeftCell="A1">
      <selection activeCell="A2" sqref="A2:I2"/>
    </sheetView>
  </sheetViews>
  <sheetFormatPr defaultColWidth="11.421875" defaultRowHeight="15"/>
  <cols>
    <col min="1" max="1" width="12.421875" style="0" bestFit="1" customWidth="1"/>
  </cols>
  <sheetData>
    <row r="2" spans="1:9" ht="15">
      <c r="A2" s="125" t="s">
        <v>189</v>
      </c>
      <c r="B2" s="125"/>
      <c r="C2" s="125"/>
      <c r="D2" s="125"/>
      <c r="E2" s="125"/>
      <c r="F2" s="125"/>
      <c r="G2" s="125"/>
      <c r="H2" s="125"/>
      <c r="I2" s="125"/>
    </row>
    <row r="3" spans="3:9" ht="15">
      <c r="C3" s="27" t="s">
        <v>108</v>
      </c>
      <c r="D3" s="131" t="s">
        <v>109</v>
      </c>
      <c r="E3" s="131"/>
      <c r="F3" s="27" t="s">
        <v>90</v>
      </c>
      <c r="G3" s="27" t="s">
        <v>110</v>
      </c>
      <c r="H3" s="27" t="s">
        <v>111</v>
      </c>
      <c r="I3" s="27" t="s">
        <v>99</v>
      </c>
    </row>
    <row r="5" spans="2:9" ht="15">
      <c r="B5" s="10" t="s">
        <v>140</v>
      </c>
      <c r="C5" s="10">
        <v>19</v>
      </c>
      <c r="D5" s="132" t="s">
        <v>85</v>
      </c>
      <c r="E5" s="132"/>
      <c r="F5" s="26"/>
      <c r="G5" s="10">
        <v>158</v>
      </c>
      <c r="H5" s="10">
        <v>145</v>
      </c>
      <c r="I5" s="10">
        <f>+G5+H5</f>
        <v>303</v>
      </c>
    </row>
    <row r="6" spans="1:9" ht="15">
      <c r="A6" s="134" t="s">
        <v>136</v>
      </c>
      <c r="F6" s="10">
        <v>19</v>
      </c>
      <c r="G6" s="28">
        <f>+G5+F6</f>
        <v>177</v>
      </c>
      <c r="H6" s="64">
        <f>+H5+F6</f>
        <v>164</v>
      </c>
      <c r="I6" s="64">
        <f>+G6+H6</f>
        <v>341</v>
      </c>
    </row>
    <row r="7" ht="15">
      <c r="A7" s="134"/>
    </row>
    <row r="8" spans="2:9" ht="15">
      <c r="B8" s="10" t="s">
        <v>141</v>
      </c>
      <c r="C8" s="10">
        <v>20</v>
      </c>
      <c r="D8" s="133" t="s">
        <v>40</v>
      </c>
      <c r="E8" s="133"/>
      <c r="F8" s="26"/>
      <c r="G8" s="10">
        <v>169</v>
      </c>
      <c r="H8" s="10">
        <v>171</v>
      </c>
      <c r="I8" s="10">
        <f>+G8+H8</f>
        <v>340</v>
      </c>
    </row>
    <row r="9" spans="6:9" ht="15">
      <c r="F9" s="10">
        <v>35</v>
      </c>
      <c r="G9" s="28">
        <f>+G8+F9</f>
        <v>204</v>
      </c>
      <c r="H9" s="28">
        <f>+H8+F9</f>
        <v>206</v>
      </c>
      <c r="I9" s="28">
        <f>+G9+H9</f>
        <v>410</v>
      </c>
    </row>
    <row r="12" spans="2:9" ht="15">
      <c r="B12" s="10" t="s">
        <v>142</v>
      </c>
      <c r="C12" s="10">
        <v>17</v>
      </c>
      <c r="D12" s="133" t="s">
        <v>187</v>
      </c>
      <c r="E12" s="133"/>
      <c r="F12" s="26"/>
      <c r="G12" s="63">
        <v>179</v>
      </c>
      <c r="H12" s="10">
        <v>145</v>
      </c>
      <c r="I12" s="10">
        <f>+G12+H12</f>
        <v>324</v>
      </c>
    </row>
    <row r="13" spans="1:9" ht="15">
      <c r="A13" s="134" t="s">
        <v>137</v>
      </c>
      <c r="F13" s="10">
        <v>56</v>
      </c>
      <c r="G13" s="64">
        <f>+G12+F13</f>
        <v>235</v>
      </c>
      <c r="H13" s="28">
        <f>+H12+F13</f>
        <v>201</v>
      </c>
      <c r="I13" s="64">
        <f>+G13+H13</f>
        <v>436</v>
      </c>
    </row>
    <row r="14" ht="15">
      <c r="A14" s="134"/>
    </row>
    <row r="15" spans="2:9" ht="15">
      <c r="B15" s="10" t="s">
        <v>143</v>
      </c>
      <c r="C15" s="10">
        <v>18</v>
      </c>
      <c r="D15" s="135" t="s">
        <v>186</v>
      </c>
      <c r="E15" s="135"/>
      <c r="F15" s="26"/>
      <c r="G15" s="10">
        <v>154</v>
      </c>
      <c r="H15" s="63">
        <v>171</v>
      </c>
      <c r="I15" s="10">
        <f>+G15+H15</f>
        <v>325</v>
      </c>
    </row>
    <row r="16" spans="6:9" ht="15">
      <c r="F16" s="10">
        <v>39</v>
      </c>
      <c r="G16" s="28">
        <f>+G15+F16</f>
        <v>193</v>
      </c>
      <c r="H16" s="64">
        <f>+H15+F16</f>
        <v>210</v>
      </c>
      <c r="I16" s="28">
        <f>+G16+H16</f>
        <v>403</v>
      </c>
    </row>
    <row r="18" spans="2:9" ht="15">
      <c r="B18" s="10" t="s">
        <v>144</v>
      </c>
      <c r="C18" s="10">
        <v>21</v>
      </c>
      <c r="D18" s="135" t="s">
        <v>2</v>
      </c>
      <c r="E18" s="135"/>
      <c r="F18" s="26"/>
      <c r="G18" s="58">
        <v>158</v>
      </c>
      <c r="H18" s="43">
        <v>212</v>
      </c>
      <c r="I18" s="10">
        <f>+G18+H18</f>
        <v>370</v>
      </c>
    </row>
    <row r="19" spans="1:9" ht="15">
      <c r="A19" s="134" t="s">
        <v>138</v>
      </c>
      <c r="F19" s="10">
        <v>37</v>
      </c>
      <c r="G19" s="28">
        <f>+G18+F19</f>
        <v>195</v>
      </c>
      <c r="H19" s="28">
        <f>+H18+F19</f>
        <v>249</v>
      </c>
      <c r="I19" s="28">
        <f>+G19+H19</f>
        <v>444</v>
      </c>
    </row>
    <row r="20" ht="15">
      <c r="A20" s="134"/>
    </row>
    <row r="21" spans="2:9" ht="15">
      <c r="B21" s="10" t="s">
        <v>145</v>
      </c>
      <c r="C21" s="10">
        <v>22</v>
      </c>
      <c r="D21" s="133" t="s">
        <v>169</v>
      </c>
      <c r="E21" s="133"/>
      <c r="F21" s="26"/>
      <c r="G21" s="43">
        <v>214</v>
      </c>
      <c r="H21" s="43">
        <v>241</v>
      </c>
      <c r="I21" s="10">
        <f>+G21+H21</f>
        <v>455</v>
      </c>
    </row>
    <row r="22" spans="6:9" ht="15">
      <c r="F22" s="10">
        <v>18</v>
      </c>
      <c r="G22" s="64">
        <f>+G21+F22</f>
        <v>232</v>
      </c>
      <c r="H22" s="64">
        <f>+H21+F22</f>
        <v>259</v>
      </c>
      <c r="I22" s="64">
        <f>+G22+H22</f>
        <v>491</v>
      </c>
    </row>
    <row r="23" ht="14.25" customHeight="1"/>
    <row r="25" spans="2:9" ht="15">
      <c r="B25" s="10" t="s">
        <v>146</v>
      </c>
      <c r="C25" s="10">
        <v>23</v>
      </c>
      <c r="D25" s="133" t="s">
        <v>56</v>
      </c>
      <c r="E25" s="133"/>
      <c r="F25" s="26"/>
      <c r="G25" s="10">
        <v>163</v>
      </c>
      <c r="H25" s="10">
        <v>173</v>
      </c>
      <c r="I25" s="10">
        <f>+G25+H25</f>
        <v>336</v>
      </c>
    </row>
    <row r="26" spans="1:9" ht="15">
      <c r="A26" s="134" t="s">
        <v>139</v>
      </c>
      <c r="F26" s="10">
        <v>43</v>
      </c>
      <c r="G26" s="28">
        <f>+G25+F26</f>
        <v>206</v>
      </c>
      <c r="H26" s="28">
        <f>+H25+F26</f>
        <v>216</v>
      </c>
      <c r="I26" s="28">
        <f>+G26+H26</f>
        <v>422</v>
      </c>
    </row>
    <row r="27" ht="15">
      <c r="A27" s="134"/>
    </row>
    <row r="28" spans="2:9" ht="15">
      <c r="B28" s="10" t="s">
        <v>147</v>
      </c>
      <c r="C28" s="10">
        <v>24</v>
      </c>
      <c r="D28" s="132" t="s">
        <v>65</v>
      </c>
      <c r="E28" s="132"/>
      <c r="F28" s="26"/>
      <c r="G28" s="41">
        <v>125</v>
      </c>
      <c r="H28" s="10">
        <v>159</v>
      </c>
      <c r="I28" s="10">
        <f>+G28+H28</f>
        <v>284</v>
      </c>
    </row>
    <row r="29" spans="6:9" ht="15">
      <c r="F29" s="10">
        <v>45</v>
      </c>
      <c r="G29" s="64">
        <f>+G28+F29</f>
        <v>170</v>
      </c>
      <c r="H29" s="64">
        <f>+H28+F29</f>
        <v>204</v>
      </c>
      <c r="I29" s="64">
        <f>+G29+H29</f>
        <v>374</v>
      </c>
    </row>
  </sheetData>
  <sheetProtection/>
  <mergeCells count="14">
    <mergeCell ref="D28:E28"/>
    <mergeCell ref="D15:E15"/>
    <mergeCell ref="D18:E18"/>
    <mergeCell ref="A19:A20"/>
    <mergeCell ref="D21:E21"/>
    <mergeCell ref="D25:E25"/>
    <mergeCell ref="A26:A27"/>
    <mergeCell ref="A2:I2"/>
    <mergeCell ref="A13:A14"/>
    <mergeCell ref="D3:E3"/>
    <mergeCell ref="D5:E5"/>
    <mergeCell ref="A6:A7"/>
    <mergeCell ref="D8:E8"/>
    <mergeCell ref="D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J20" sqref="J20"/>
    </sheetView>
  </sheetViews>
  <sheetFormatPr defaultColWidth="11.421875" defaultRowHeight="15"/>
  <cols>
    <col min="1" max="1" width="13.421875" style="0" bestFit="1" customWidth="1"/>
  </cols>
  <sheetData>
    <row r="2" spans="1:9" ht="15">
      <c r="A2" s="125" t="s">
        <v>190</v>
      </c>
      <c r="B2" s="125"/>
      <c r="C2" s="125"/>
      <c r="D2" s="125"/>
      <c r="E2" s="125"/>
      <c r="F2" s="125"/>
      <c r="G2" s="125"/>
      <c r="H2" s="125"/>
      <c r="I2" s="125"/>
    </row>
    <row r="4" spans="3:9" ht="15">
      <c r="C4" s="27" t="s">
        <v>108</v>
      </c>
      <c r="D4" s="131" t="s">
        <v>109</v>
      </c>
      <c r="E4" s="131"/>
      <c r="F4" s="27" t="s">
        <v>90</v>
      </c>
      <c r="G4" s="27" t="s">
        <v>110</v>
      </c>
      <c r="H4" s="27" t="s">
        <v>111</v>
      </c>
      <c r="I4" s="27" t="s">
        <v>99</v>
      </c>
    </row>
    <row r="6" spans="2:9" ht="15">
      <c r="B6" s="10" t="s">
        <v>150</v>
      </c>
      <c r="C6" s="10">
        <v>13</v>
      </c>
      <c r="D6" s="136" t="s">
        <v>56</v>
      </c>
      <c r="E6" s="136"/>
      <c r="F6" s="26"/>
      <c r="G6" s="10">
        <v>175</v>
      </c>
      <c r="H6" s="10">
        <v>167</v>
      </c>
      <c r="I6" s="10">
        <f>+G6+H6</f>
        <v>342</v>
      </c>
    </row>
    <row r="7" spans="1:9" ht="15">
      <c r="A7" s="134" t="s">
        <v>148</v>
      </c>
      <c r="D7" s="33"/>
      <c r="E7" s="33"/>
      <c r="F7" s="10">
        <v>43</v>
      </c>
      <c r="G7" s="28">
        <f>+G6+F7</f>
        <v>218</v>
      </c>
      <c r="H7" s="28">
        <f>+H6+F7</f>
        <v>210</v>
      </c>
      <c r="I7" s="28">
        <f>+G7+H7</f>
        <v>428</v>
      </c>
    </row>
    <row r="8" spans="1:5" ht="15">
      <c r="A8" s="134"/>
      <c r="D8" s="33"/>
      <c r="E8" s="33"/>
    </row>
    <row r="9" spans="2:9" ht="15">
      <c r="B9" s="10" t="s">
        <v>151</v>
      </c>
      <c r="C9" s="10">
        <v>14</v>
      </c>
      <c r="D9" s="133" t="s">
        <v>40</v>
      </c>
      <c r="E9" s="133"/>
      <c r="F9" s="26"/>
      <c r="G9" s="10">
        <v>192</v>
      </c>
      <c r="H9" s="10">
        <v>182</v>
      </c>
      <c r="I9" s="10">
        <f>+G9+H9</f>
        <v>374</v>
      </c>
    </row>
    <row r="10" spans="6:9" ht="15">
      <c r="F10" s="10">
        <v>35</v>
      </c>
      <c r="G10" s="64">
        <f>+G9+F10</f>
        <v>227</v>
      </c>
      <c r="H10" s="64">
        <f>+H9+F10</f>
        <v>217</v>
      </c>
      <c r="I10" s="64">
        <f>+G10+H10</f>
        <v>444</v>
      </c>
    </row>
    <row r="13" spans="2:9" ht="15">
      <c r="B13" s="10" t="s">
        <v>152</v>
      </c>
      <c r="C13" s="10">
        <v>15</v>
      </c>
      <c r="D13" s="136" t="s">
        <v>13</v>
      </c>
      <c r="E13" s="136"/>
      <c r="F13" s="26"/>
      <c r="G13" s="43">
        <v>225</v>
      </c>
      <c r="H13" s="10">
        <v>164</v>
      </c>
      <c r="I13" s="10">
        <f>+G13+H13</f>
        <v>389</v>
      </c>
    </row>
    <row r="14" spans="1:9" ht="15">
      <c r="A14" s="134" t="s">
        <v>149</v>
      </c>
      <c r="D14" s="33"/>
      <c r="E14" s="33"/>
      <c r="F14" s="10">
        <v>56</v>
      </c>
      <c r="G14" s="28">
        <f>+G13+F14</f>
        <v>281</v>
      </c>
      <c r="H14" s="28">
        <f>+H13+F14</f>
        <v>220</v>
      </c>
      <c r="I14" s="28">
        <f>+G14+H14</f>
        <v>501</v>
      </c>
    </row>
    <row r="15" spans="1:5" ht="15">
      <c r="A15" s="134"/>
      <c r="D15" s="33"/>
      <c r="E15" s="33"/>
    </row>
    <row r="16" spans="2:9" ht="15">
      <c r="B16" s="10" t="s">
        <v>153</v>
      </c>
      <c r="C16" s="10">
        <v>16</v>
      </c>
      <c r="D16" s="133" t="s">
        <v>169</v>
      </c>
      <c r="E16" s="133"/>
      <c r="F16" s="26"/>
      <c r="G16" s="43">
        <v>222</v>
      </c>
      <c r="H16" s="43">
        <v>249</v>
      </c>
      <c r="I16" s="10">
        <f>+G16+H16</f>
        <v>471</v>
      </c>
    </row>
    <row r="17" spans="6:9" ht="15">
      <c r="F17" s="10">
        <v>18</v>
      </c>
      <c r="G17" s="64">
        <f>+G16+F17</f>
        <v>240</v>
      </c>
      <c r="H17" s="64">
        <f>+H16+F17</f>
        <v>267</v>
      </c>
      <c r="I17" s="64">
        <f>+G17+H17</f>
        <v>507</v>
      </c>
    </row>
  </sheetData>
  <sheetProtection/>
  <mergeCells count="8">
    <mergeCell ref="A2:I2"/>
    <mergeCell ref="D16:E16"/>
    <mergeCell ref="D4:E4"/>
    <mergeCell ref="D6:E6"/>
    <mergeCell ref="A7:A8"/>
    <mergeCell ref="D9:E9"/>
    <mergeCell ref="D13:E13"/>
    <mergeCell ref="A14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7"/>
  <sheetViews>
    <sheetView zoomScalePageLayoutView="0" workbookViewId="0" topLeftCell="A1">
      <selection activeCell="G24" sqref="G24"/>
    </sheetView>
  </sheetViews>
  <sheetFormatPr defaultColWidth="11.421875" defaultRowHeight="15"/>
  <cols>
    <col min="1" max="1" width="13.421875" style="0" bestFit="1" customWidth="1"/>
    <col min="10" max="10" width="11.421875" style="67" customWidth="1"/>
  </cols>
  <sheetData>
    <row r="3" spans="1:9" ht="18.75">
      <c r="A3" s="125" t="s">
        <v>162</v>
      </c>
      <c r="B3" s="125"/>
      <c r="C3" s="125"/>
      <c r="D3" s="125"/>
      <c r="E3" s="125"/>
      <c r="F3" s="125"/>
      <c r="G3" s="125"/>
      <c r="H3" s="125"/>
      <c r="I3" s="125"/>
    </row>
    <row r="4" spans="3:9" ht="18.75">
      <c r="C4" s="27" t="s">
        <v>108</v>
      </c>
      <c r="D4" s="131" t="s">
        <v>109</v>
      </c>
      <c r="E4" s="131"/>
      <c r="F4" s="27" t="s">
        <v>90</v>
      </c>
      <c r="G4" s="27" t="s">
        <v>110</v>
      </c>
      <c r="H4" s="27" t="s">
        <v>111</v>
      </c>
      <c r="I4" s="27" t="s">
        <v>99</v>
      </c>
    </row>
    <row r="6" spans="2:10" ht="15">
      <c r="B6" s="10" t="s">
        <v>154</v>
      </c>
      <c r="C6" s="10">
        <v>13</v>
      </c>
      <c r="D6" s="133" t="s">
        <v>40</v>
      </c>
      <c r="E6" s="133"/>
      <c r="F6" s="26"/>
      <c r="G6" s="10">
        <v>162</v>
      </c>
      <c r="H6" s="10">
        <v>189</v>
      </c>
      <c r="I6" s="10">
        <f>+G6+H6</f>
        <v>351</v>
      </c>
      <c r="J6" s="137" t="s">
        <v>191</v>
      </c>
    </row>
    <row r="7" spans="1:10" ht="15">
      <c r="A7" s="134" t="s">
        <v>158</v>
      </c>
      <c r="F7" s="10">
        <v>35</v>
      </c>
      <c r="G7" s="64">
        <f>+G6+F7</f>
        <v>197</v>
      </c>
      <c r="H7" s="64">
        <f>+H6+F7</f>
        <v>224</v>
      </c>
      <c r="I7" s="64">
        <f>+G7+H7</f>
        <v>421</v>
      </c>
      <c r="J7" s="138"/>
    </row>
    <row r="8" spans="1:9" ht="18.75">
      <c r="A8" s="134"/>
      <c r="G8" s="65"/>
      <c r="H8" s="65"/>
      <c r="I8" s="65"/>
    </row>
    <row r="9" spans="2:10" ht="15">
      <c r="B9" s="10" t="s">
        <v>155</v>
      </c>
      <c r="C9" s="10">
        <v>14</v>
      </c>
      <c r="D9" s="136" t="s">
        <v>169</v>
      </c>
      <c r="E9" s="136"/>
      <c r="F9" s="26"/>
      <c r="G9" s="66">
        <v>151</v>
      </c>
      <c r="H9" s="66">
        <v>195</v>
      </c>
      <c r="I9" s="66">
        <f>+G9+H9</f>
        <v>346</v>
      </c>
      <c r="J9" s="137" t="s">
        <v>192</v>
      </c>
    </row>
    <row r="10" spans="6:10" ht="15">
      <c r="F10" s="10">
        <v>18</v>
      </c>
      <c r="G10" s="64">
        <f>+G9+F10</f>
        <v>169</v>
      </c>
      <c r="H10" s="64">
        <f>+H9+F10</f>
        <v>213</v>
      </c>
      <c r="I10" s="64">
        <f>+G10+H10</f>
        <v>382</v>
      </c>
      <c r="J10" s="138"/>
    </row>
    <row r="13" spans="2:10" ht="15">
      <c r="B13" s="10" t="s">
        <v>156</v>
      </c>
      <c r="C13" s="10">
        <v>15</v>
      </c>
      <c r="D13" s="136" t="s">
        <v>56</v>
      </c>
      <c r="E13" s="136"/>
      <c r="F13" s="26"/>
      <c r="G13" s="63">
        <v>159</v>
      </c>
      <c r="H13" s="63">
        <v>159</v>
      </c>
      <c r="I13" s="10">
        <f>+G13+H13</f>
        <v>318</v>
      </c>
      <c r="J13" s="137" t="s">
        <v>193</v>
      </c>
    </row>
    <row r="14" spans="1:10" ht="15">
      <c r="A14" s="134" t="s">
        <v>159</v>
      </c>
      <c r="F14" s="10">
        <v>43</v>
      </c>
      <c r="G14" s="64">
        <f>+G13+F14</f>
        <v>202</v>
      </c>
      <c r="H14" s="64">
        <f>+H13+F14</f>
        <v>202</v>
      </c>
      <c r="I14" s="64">
        <f>+G14+H14</f>
        <v>404</v>
      </c>
      <c r="J14" s="138"/>
    </row>
    <row r="15" spans="1:9" ht="18.75">
      <c r="A15" s="134"/>
      <c r="G15" s="65"/>
      <c r="H15" s="65"/>
      <c r="I15" s="65"/>
    </row>
    <row r="16" spans="2:10" ht="15">
      <c r="B16" s="10" t="s">
        <v>157</v>
      </c>
      <c r="C16" s="10">
        <v>16</v>
      </c>
      <c r="D16" s="133" t="s">
        <v>187</v>
      </c>
      <c r="E16" s="133"/>
      <c r="F16" s="26"/>
      <c r="G16" s="66">
        <v>162</v>
      </c>
      <c r="H16" s="46">
        <v>167</v>
      </c>
      <c r="I16" s="66">
        <f>+G16+H16</f>
        <v>329</v>
      </c>
      <c r="J16" s="137" t="s">
        <v>194</v>
      </c>
    </row>
    <row r="17" spans="6:10" ht="15">
      <c r="F17" s="10">
        <v>56</v>
      </c>
      <c r="G17" s="64">
        <f>+G16+F17</f>
        <v>218</v>
      </c>
      <c r="H17" s="64">
        <f>+H16+F17</f>
        <v>223</v>
      </c>
      <c r="I17" s="64">
        <f>+G17+H17</f>
        <v>441</v>
      </c>
      <c r="J17" s="138"/>
    </row>
  </sheetData>
  <sheetProtection/>
  <mergeCells count="12">
    <mergeCell ref="A14:A15"/>
    <mergeCell ref="D16:E16"/>
    <mergeCell ref="D4:E4"/>
    <mergeCell ref="D6:E6"/>
    <mergeCell ref="A7:A8"/>
    <mergeCell ref="D9:E9"/>
    <mergeCell ref="A3:I3"/>
    <mergeCell ref="J16:J17"/>
    <mergeCell ref="J13:J14"/>
    <mergeCell ref="J6:J7"/>
    <mergeCell ref="J9:J10"/>
    <mergeCell ref="D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C1" sqref="C1:Q1"/>
    </sheetView>
  </sheetViews>
  <sheetFormatPr defaultColWidth="11.421875" defaultRowHeight="15"/>
  <cols>
    <col min="1" max="1" width="21.8515625" style="0" customWidth="1"/>
    <col min="3" max="3" width="7.00390625" style="0" customWidth="1"/>
    <col min="4" max="4" width="7.140625" style="0" customWidth="1"/>
    <col min="5" max="5" width="0.42578125" style="0" customWidth="1"/>
    <col min="6" max="6" width="0.2890625" style="0" hidden="1" customWidth="1"/>
    <col min="7" max="8" width="11.421875" style="0" hidden="1" customWidth="1"/>
    <col min="11" max="11" width="11.28125" style="0" customWidth="1"/>
    <col min="12" max="13" width="11.421875" style="0" hidden="1" customWidth="1"/>
    <col min="14" max="14" width="0.2890625" style="0" customWidth="1"/>
    <col min="18" max="19" width="0.13671875" style="0" customWidth="1"/>
    <col min="20" max="20" width="11.421875" style="0" hidden="1" customWidth="1"/>
  </cols>
  <sheetData>
    <row r="1" spans="1:20" ht="120">
      <c r="A1" s="22"/>
      <c r="B1" s="14"/>
      <c r="C1" s="34" t="s">
        <v>88</v>
      </c>
      <c r="D1" s="34" t="s">
        <v>87</v>
      </c>
      <c r="E1" s="31" t="s">
        <v>89</v>
      </c>
      <c r="F1" s="31" t="s">
        <v>90</v>
      </c>
      <c r="G1" s="15" t="s">
        <v>91</v>
      </c>
      <c r="H1" s="15" t="s">
        <v>92</v>
      </c>
      <c r="I1" s="15" t="s">
        <v>93</v>
      </c>
      <c r="J1" s="15" t="s">
        <v>94</v>
      </c>
      <c r="K1" s="15" t="s">
        <v>95</v>
      </c>
      <c r="L1" s="15" t="s">
        <v>96</v>
      </c>
      <c r="M1" s="15" t="s">
        <v>98</v>
      </c>
      <c r="N1" s="25" t="s">
        <v>99</v>
      </c>
      <c r="O1" s="15" t="s">
        <v>101</v>
      </c>
      <c r="P1" s="15" t="s">
        <v>102</v>
      </c>
      <c r="Q1" s="15" t="s">
        <v>100</v>
      </c>
      <c r="R1" s="15" t="s">
        <v>96</v>
      </c>
      <c r="S1" s="15" t="s">
        <v>98</v>
      </c>
      <c r="T1" s="25" t="s">
        <v>99</v>
      </c>
    </row>
    <row r="2" spans="1:20" ht="18">
      <c r="A2" s="23" t="s">
        <v>173</v>
      </c>
      <c r="B2" s="3" t="s">
        <v>174</v>
      </c>
      <c r="C2" s="36">
        <v>1</v>
      </c>
      <c r="D2" s="36">
        <v>12</v>
      </c>
      <c r="E2" s="45">
        <v>153</v>
      </c>
      <c r="F2" s="45">
        <v>46</v>
      </c>
      <c r="G2" s="11" t="s">
        <v>4</v>
      </c>
      <c r="H2" s="4" t="s">
        <v>5</v>
      </c>
      <c r="I2" s="47"/>
      <c r="J2" s="47"/>
      <c r="K2" s="47"/>
      <c r="L2" s="12">
        <f aca="true" t="shared" si="0" ref="L2:L27">+IF(F2&lt;"",COUNT(I2:K2)*F2,"")</f>
        <v>0</v>
      </c>
      <c r="M2" s="12">
        <v>0.04</v>
      </c>
      <c r="N2" s="24">
        <f aca="true" t="shared" si="1" ref="N2:N27">+I2+J2+K2+L2+M2</f>
        <v>0.04</v>
      </c>
      <c r="O2" s="47"/>
      <c r="P2" s="47"/>
      <c r="Q2" s="47"/>
      <c r="R2" s="12">
        <f aca="true" t="shared" si="2" ref="R2:R27">+IF(F2&lt;"",COUNT(O2:Q2)*F2,"")</f>
        <v>0</v>
      </c>
      <c r="S2" s="12">
        <v>0.031</v>
      </c>
      <c r="T2" s="24">
        <f aca="true" t="shared" si="3" ref="T2:T27">+O2+P2+Q2+R2+S2</f>
        <v>0.031</v>
      </c>
    </row>
    <row r="3" spans="1:20" ht="18">
      <c r="A3" s="23" t="s">
        <v>81</v>
      </c>
      <c r="B3" s="3" t="s">
        <v>82</v>
      </c>
      <c r="C3" s="44">
        <v>1</v>
      </c>
      <c r="D3" s="44">
        <v>12</v>
      </c>
      <c r="E3" s="45">
        <v>138</v>
      </c>
      <c r="F3" s="45">
        <v>57</v>
      </c>
      <c r="G3" s="3" t="s">
        <v>32</v>
      </c>
      <c r="H3" s="4" t="s">
        <v>18</v>
      </c>
      <c r="I3" s="47"/>
      <c r="J3" s="47"/>
      <c r="K3" s="47"/>
      <c r="L3" s="12">
        <f t="shared" si="0"/>
        <v>0</v>
      </c>
      <c r="M3" s="12">
        <v>0.012</v>
      </c>
      <c r="N3" s="24">
        <f t="shared" si="1"/>
        <v>0.012</v>
      </c>
      <c r="O3" s="47"/>
      <c r="P3" s="47"/>
      <c r="Q3" s="47"/>
      <c r="R3" s="12">
        <f t="shared" si="2"/>
        <v>0</v>
      </c>
      <c r="S3" s="12">
        <v>0.009</v>
      </c>
      <c r="T3" s="24">
        <f t="shared" si="3"/>
        <v>0.009</v>
      </c>
    </row>
    <row r="4" spans="1:20" ht="18">
      <c r="A4" s="23" t="s">
        <v>79</v>
      </c>
      <c r="B4" s="3" t="s">
        <v>66</v>
      </c>
      <c r="C4" s="36">
        <v>2</v>
      </c>
      <c r="D4" s="36">
        <v>13</v>
      </c>
      <c r="E4" s="45">
        <v>159</v>
      </c>
      <c r="F4" s="45">
        <v>42</v>
      </c>
      <c r="G4" s="3" t="s">
        <v>53</v>
      </c>
      <c r="H4" s="4" t="s">
        <v>8</v>
      </c>
      <c r="I4" s="47"/>
      <c r="J4" s="47"/>
      <c r="K4" s="47"/>
      <c r="L4" s="12">
        <f t="shared" si="0"/>
        <v>0</v>
      </c>
      <c r="M4" s="12">
        <v>0.043</v>
      </c>
      <c r="N4" s="24">
        <f t="shared" si="1"/>
        <v>0.043</v>
      </c>
      <c r="O4" s="47"/>
      <c r="P4" s="47"/>
      <c r="Q4" s="47"/>
      <c r="R4" s="12">
        <f t="shared" si="2"/>
        <v>0</v>
      </c>
      <c r="S4" s="12">
        <v>0.034</v>
      </c>
      <c r="T4" s="24">
        <f t="shared" si="3"/>
        <v>0.034</v>
      </c>
    </row>
    <row r="5" spans="1:20" ht="18">
      <c r="A5" s="23" t="s">
        <v>56</v>
      </c>
      <c r="B5" s="3" t="s">
        <v>57</v>
      </c>
      <c r="C5" s="50">
        <v>2</v>
      </c>
      <c r="D5" s="50">
        <v>13</v>
      </c>
      <c r="E5" s="45">
        <v>158</v>
      </c>
      <c r="F5" s="45">
        <v>43</v>
      </c>
      <c r="G5" s="3" t="s">
        <v>24</v>
      </c>
      <c r="H5" s="4" t="s">
        <v>5</v>
      </c>
      <c r="I5" s="47"/>
      <c r="J5" s="47"/>
      <c r="K5" s="47"/>
      <c r="L5" s="12">
        <f t="shared" si="0"/>
        <v>0</v>
      </c>
      <c r="M5" s="12">
        <v>0.047</v>
      </c>
      <c r="N5" s="24">
        <f t="shared" si="1"/>
        <v>0.047</v>
      </c>
      <c r="O5" s="47"/>
      <c r="P5" s="47"/>
      <c r="Q5" s="47"/>
      <c r="R5" s="12">
        <f t="shared" si="2"/>
        <v>0</v>
      </c>
      <c r="S5" s="12">
        <v>0.046</v>
      </c>
      <c r="T5" s="24">
        <f t="shared" si="3"/>
        <v>0.046</v>
      </c>
    </row>
    <row r="6" spans="1:20" ht="18">
      <c r="A6" s="23" t="s">
        <v>160</v>
      </c>
      <c r="B6" s="3" t="s">
        <v>161</v>
      </c>
      <c r="C6" s="36">
        <v>3</v>
      </c>
      <c r="D6" s="36">
        <v>14</v>
      </c>
      <c r="E6" s="45">
        <v>115</v>
      </c>
      <c r="F6" s="45">
        <v>73</v>
      </c>
      <c r="G6" s="3" t="s">
        <v>24</v>
      </c>
      <c r="H6" s="4" t="s">
        <v>8</v>
      </c>
      <c r="I6" s="47"/>
      <c r="J6" s="47"/>
      <c r="K6" s="47"/>
      <c r="L6" s="12">
        <f t="shared" si="0"/>
        <v>0</v>
      </c>
      <c r="M6" s="12">
        <v>0.031</v>
      </c>
      <c r="N6" s="24">
        <f t="shared" si="1"/>
        <v>0.031</v>
      </c>
      <c r="O6" s="47"/>
      <c r="P6" s="47"/>
      <c r="Q6" s="47"/>
      <c r="R6" s="12">
        <f t="shared" si="2"/>
        <v>0</v>
      </c>
      <c r="S6" s="12">
        <v>0.028</v>
      </c>
      <c r="T6" s="24">
        <f t="shared" si="3"/>
        <v>0.028</v>
      </c>
    </row>
    <row r="7" spans="1:20" ht="18">
      <c r="A7" s="23" t="s">
        <v>67</v>
      </c>
      <c r="B7" s="3" t="s">
        <v>68</v>
      </c>
      <c r="C7" s="36">
        <v>3</v>
      </c>
      <c r="D7" s="36">
        <v>14</v>
      </c>
      <c r="E7" s="45">
        <v>157</v>
      </c>
      <c r="F7" s="45">
        <v>44</v>
      </c>
      <c r="G7" s="3" t="s">
        <v>39</v>
      </c>
      <c r="H7" s="4" t="s">
        <v>18</v>
      </c>
      <c r="I7" s="47"/>
      <c r="J7" s="47"/>
      <c r="K7" s="47"/>
      <c r="L7" s="12">
        <f t="shared" si="0"/>
        <v>0</v>
      </c>
      <c r="M7" s="12">
        <v>0.016</v>
      </c>
      <c r="N7" s="24">
        <f t="shared" si="1"/>
        <v>0.016</v>
      </c>
      <c r="O7" s="47"/>
      <c r="P7" s="47"/>
      <c r="Q7" s="47"/>
      <c r="R7" s="12">
        <f t="shared" si="2"/>
        <v>0</v>
      </c>
      <c r="S7" s="12">
        <v>0.021</v>
      </c>
      <c r="T7" s="24">
        <f t="shared" si="3"/>
        <v>0.021</v>
      </c>
    </row>
    <row r="8" spans="1:20" ht="18">
      <c r="A8" s="23" t="s">
        <v>165</v>
      </c>
      <c r="B8" s="3" t="s">
        <v>166</v>
      </c>
      <c r="C8" s="36">
        <v>4</v>
      </c>
      <c r="D8" s="36">
        <v>15</v>
      </c>
      <c r="E8" s="45">
        <v>141</v>
      </c>
      <c r="F8" s="45">
        <v>55</v>
      </c>
      <c r="G8" s="3" t="s">
        <v>24</v>
      </c>
      <c r="H8" s="4" t="s">
        <v>18</v>
      </c>
      <c r="I8" s="47"/>
      <c r="J8" s="47"/>
      <c r="K8" s="47"/>
      <c r="L8" s="12">
        <f t="shared" si="0"/>
        <v>0</v>
      </c>
      <c r="M8" s="12">
        <v>0.018</v>
      </c>
      <c r="N8" s="24">
        <f t="shared" si="1"/>
        <v>0.018</v>
      </c>
      <c r="O8" s="47"/>
      <c r="P8" s="47"/>
      <c r="Q8" s="47"/>
      <c r="R8" s="12">
        <f t="shared" si="2"/>
        <v>0</v>
      </c>
      <c r="S8" s="12">
        <v>0.023</v>
      </c>
      <c r="T8" s="24">
        <f t="shared" si="3"/>
        <v>0.023</v>
      </c>
    </row>
    <row r="9" spans="1:20" ht="18">
      <c r="A9" s="23" t="s">
        <v>40</v>
      </c>
      <c r="B9" s="3" t="s">
        <v>41</v>
      </c>
      <c r="C9" s="36">
        <v>4</v>
      </c>
      <c r="D9" s="36">
        <v>15</v>
      </c>
      <c r="E9" s="45">
        <v>169</v>
      </c>
      <c r="F9" s="45">
        <v>35</v>
      </c>
      <c r="G9" s="3" t="s">
        <v>4</v>
      </c>
      <c r="H9" s="4" t="s">
        <v>1</v>
      </c>
      <c r="I9" s="47"/>
      <c r="J9" s="47"/>
      <c r="K9" s="47"/>
      <c r="L9" s="12">
        <f t="shared" si="0"/>
        <v>0</v>
      </c>
      <c r="M9" s="12">
        <v>0.015</v>
      </c>
      <c r="N9" s="24">
        <f t="shared" si="1"/>
        <v>0.015</v>
      </c>
      <c r="O9" s="47"/>
      <c r="P9" s="47"/>
      <c r="Q9" s="47"/>
      <c r="R9" s="12">
        <f t="shared" si="2"/>
        <v>0</v>
      </c>
      <c r="S9" s="12">
        <v>0.016</v>
      </c>
      <c r="T9" s="24">
        <f t="shared" si="3"/>
        <v>0.016</v>
      </c>
    </row>
    <row r="10" spans="1:20" ht="18">
      <c r="A10" s="23" t="s">
        <v>169</v>
      </c>
      <c r="B10" s="3" t="s">
        <v>170</v>
      </c>
      <c r="C10" s="36">
        <v>5</v>
      </c>
      <c r="D10" s="36">
        <v>16</v>
      </c>
      <c r="E10" s="45">
        <v>193</v>
      </c>
      <c r="F10" s="45">
        <v>18</v>
      </c>
      <c r="G10" s="3" t="s">
        <v>11</v>
      </c>
      <c r="H10" s="4" t="s">
        <v>1</v>
      </c>
      <c r="I10" s="47"/>
      <c r="J10" s="47"/>
      <c r="K10" s="47"/>
      <c r="L10" s="12">
        <f t="shared" si="0"/>
        <v>0</v>
      </c>
      <c r="M10" s="12">
        <v>0.013</v>
      </c>
      <c r="N10" s="24">
        <f t="shared" si="1"/>
        <v>0.013</v>
      </c>
      <c r="O10" s="47"/>
      <c r="P10" s="47"/>
      <c r="Q10" s="47"/>
      <c r="R10" s="12">
        <f t="shared" si="2"/>
        <v>0</v>
      </c>
      <c r="S10" s="12">
        <v>0.007</v>
      </c>
      <c r="T10" s="24">
        <f t="shared" si="3"/>
        <v>0.007</v>
      </c>
    </row>
    <row r="11" spans="1:20" ht="18">
      <c r="A11" s="23" t="s">
        <v>63</v>
      </c>
      <c r="B11" s="3" t="s">
        <v>180</v>
      </c>
      <c r="C11" s="36">
        <v>5</v>
      </c>
      <c r="D11" s="36">
        <v>16</v>
      </c>
      <c r="E11" s="45">
        <v>161</v>
      </c>
      <c r="F11" s="45">
        <v>41</v>
      </c>
      <c r="G11" s="3" t="s">
        <v>14</v>
      </c>
      <c r="H11" s="4" t="s">
        <v>18</v>
      </c>
      <c r="I11" s="47"/>
      <c r="J11" s="47"/>
      <c r="K11" s="47"/>
      <c r="L11" s="12">
        <f t="shared" si="0"/>
        <v>0</v>
      </c>
      <c r="M11" s="12">
        <v>0.035</v>
      </c>
      <c r="N11" s="24">
        <f t="shared" si="1"/>
        <v>0.035</v>
      </c>
      <c r="O11" s="47"/>
      <c r="P11" s="47"/>
      <c r="Q11" s="47"/>
      <c r="R11" s="12">
        <f t="shared" si="2"/>
        <v>0</v>
      </c>
      <c r="S11" s="12">
        <v>0.043</v>
      </c>
      <c r="T11" s="24">
        <f t="shared" si="3"/>
        <v>0.043</v>
      </c>
    </row>
    <row r="12" spans="1:20" ht="18">
      <c r="A12" s="23" t="s">
        <v>9</v>
      </c>
      <c r="B12" s="3" t="s">
        <v>10</v>
      </c>
      <c r="C12" s="36">
        <v>6</v>
      </c>
      <c r="D12" s="36">
        <v>17</v>
      </c>
      <c r="E12" s="45">
        <v>113</v>
      </c>
      <c r="F12" s="45">
        <v>74</v>
      </c>
      <c r="G12" s="3" t="s">
        <v>4</v>
      </c>
      <c r="H12" s="4" t="s">
        <v>18</v>
      </c>
      <c r="I12" s="47"/>
      <c r="J12" s="47"/>
      <c r="K12" s="47"/>
      <c r="L12" s="12">
        <f t="shared" si="0"/>
        <v>0</v>
      </c>
      <c r="M12" s="12">
        <v>0.036</v>
      </c>
      <c r="N12" s="24">
        <f t="shared" si="1"/>
        <v>0.036</v>
      </c>
      <c r="O12" s="47"/>
      <c r="P12" s="47"/>
      <c r="Q12" s="47"/>
      <c r="R12" s="12">
        <f t="shared" si="2"/>
        <v>0</v>
      </c>
      <c r="S12" s="12">
        <v>0.026</v>
      </c>
      <c r="T12" s="24">
        <f t="shared" si="3"/>
        <v>0.026</v>
      </c>
    </row>
    <row r="13" spans="1:20" ht="18">
      <c r="A13" s="23" t="s">
        <v>177</v>
      </c>
      <c r="B13" s="3" t="s">
        <v>55</v>
      </c>
      <c r="C13" s="36">
        <v>6</v>
      </c>
      <c r="D13" s="36">
        <v>17</v>
      </c>
      <c r="E13" s="45">
        <v>136</v>
      </c>
      <c r="F13" s="45">
        <v>58</v>
      </c>
      <c r="G13" s="3" t="s">
        <v>11</v>
      </c>
      <c r="H13" s="4" t="s">
        <v>8</v>
      </c>
      <c r="I13" s="47"/>
      <c r="J13" s="47"/>
      <c r="K13" s="47"/>
      <c r="L13" s="12">
        <f t="shared" si="0"/>
        <v>0</v>
      </c>
      <c r="M13" s="12">
        <v>0.038</v>
      </c>
      <c r="N13" s="24">
        <f t="shared" si="1"/>
        <v>0.038</v>
      </c>
      <c r="O13" s="47"/>
      <c r="P13" s="47"/>
      <c r="Q13" s="47"/>
      <c r="R13" s="12">
        <f t="shared" si="2"/>
        <v>0</v>
      </c>
      <c r="S13" s="12">
        <v>0.04</v>
      </c>
      <c r="T13" s="24">
        <f t="shared" si="3"/>
        <v>0.04</v>
      </c>
    </row>
    <row r="14" spans="1:20" ht="18">
      <c r="A14" s="23" t="s">
        <v>22</v>
      </c>
      <c r="B14" s="3" t="s">
        <v>23</v>
      </c>
      <c r="C14" s="36">
        <v>7</v>
      </c>
      <c r="D14" s="36">
        <v>18</v>
      </c>
      <c r="E14" s="45">
        <v>146</v>
      </c>
      <c r="F14" s="45">
        <v>51</v>
      </c>
      <c r="G14" s="3" t="s">
        <v>21</v>
      </c>
      <c r="H14" s="4" t="s">
        <v>5</v>
      </c>
      <c r="I14" s="47"/>
      <c r="J14" s="47"/>
      <c r="K14" s="47"/>
      <c r="L14" s="12">
        <f t="shared" si="0"/>
        <v>0</v>
      </c>
      <c r="M14" s="12">
        <v>0.007</v>
      </c>
      <c r="N14" s="24">
        <f t="shared" si="1"/>
        <v>0.007</v>
      </c>
      <c r="O14" s="47"/>
      <c r="P14" s="47"/>
      <c r="Q14" s="47"/>
      <c r="R14" s="12">
        <f t="shared" si="2"/>
        <v>0</v>
      </c>
      <c r="S14" s="12">
        <v>0.019</v>
      </c>
      <c r="T14" s="24">
        <f t="shared" si="3"/>
        <v>0.019</v>
      </c>
    </row>
    <row r="15" spans="1:20" ht="18">
      <c r="A15" s="23" t="s">
        <v>19</v>
      </c>
      <c r="B15" s="3" t="s">
        <v>20</v>
      </c>
      <c r="C15" s="36">
        <v>7</v>
      </c>
      <c r="D15" s="36">
        <v>18</v>
      </c>
      <c r="E15" s="45">
        <v>163</v>
      </c>
      <c r="F15" s="45">
        <v>39</v>
      </c>
      <c r="G15" s="3" t="s">
        <v>4</v>
      </c>
      <c r="H15" s="4" t="s">
        <v>5</v>
      </c>
      <c r="I15" s="47"/>
      <c r="J15" s="47"/>
      <c r="K15" s="47"/>
      <c r="L15" s="12">
        <f t="shared" si="0"/>
        <v>0</v>
      </c>
      <c r="M15" s="12">
        <v>0.002</v>
      </c>
      <c r="N15" s="24">
        <f t="shared" si="1"/>
        <v>0.002</v>
      </c>
      <c r="O15" s="47"/>
      <c r="P15" s="47"/>
      <c r="Q15" s="47"/>
      <c r="R15" s="12">
        <f t="shared" si="2"/>
        <v>0</v>
      </c>
      <c r="S15" s="12">
        <v>0.024</v>
      </c>
      <c r="T15" s="24">
        <f t="shared" si="3"/>
        <v>0.024</v>
      </c>
    </row>
    <row r="16" spans="1:20" ht="18">
      <c r="A16" s="23" t="s">
        <v>163</v>
      </c>
      <c r="B16" s="3" t="s">
        <v>164</v>
      </c>
      <c r="C16" s="36">
        <v>8</v>
      </c>
      <c r="D16" s="36">
        <v>19</v>
      </c>
      <c r="E16" s="45">
        <v>136</v>
      </c>
      <c r="F16" s="45">
        <v>58</v>
      </c>
      <c r="G16" s="3" t="s">
        <v>53</v>
      </c>
      <c r="H16" s="4" t="s">
        <v>18</v>
      </c>
      <c r="I16" s="47"/>
      <c r="J16" s="47"/>
      <c r="K16" s="47"/>
      <c r="L16" s="12">
        <f t="shared" si="0"/>
        <v>0</v>
      </c>
      <c r="M16" s="12">
        <v>0.026</v>
      </c>
      <c r="N16" s="24">
        <f t="shared" si="1"/>
        <v>0.026</v>
      </c>
      <c r="O16" s="47"/>
      <c r="P16" s="47"/>
      <c r="Q16" s="47"/>
      <c r="R16" s="12">
        <f t="shared" si="2"/>
        <v>0</v>
      </c>
      <c r="S16" s="12">
        <v>0.048</v>
      </c>
      <c r="T16" s="24">
        <f t="shared" si="3"/>
        <v>0.048</v>
      </c>
    </row>
    <row r="17" spans="1:20" ht="18">
      <c r="A17" s="23" t="s">
        <v>51</v>
      </c>
      <c r="B17" s="3" t="s">
        <v>52</v>
      </c>
      <c r="C17" s="36">
        <v>8</v>
      </c>
      <c r="D17" s="36">
        <v>19</v>
      </c>
      <c r="E17" s="45">
        <v>148</v>
      </c>
      <c r="F17" s="45">
        <v>50</v>
      </c>
      <c r="G17" s="3" t="s">
        <v>17</v>
      </c>
      <c r="H17" s="4" t="s">
        <v>18</v>
      </c>
      <c r="I17" s="47"/>
      <c r="J17" s="47"/>
      <c r="K17" s="47"/>
      <c r="L17" s="12">
        <f t="shared" si="0"/>
        <v>0</v>
      </c>
      <c r="M17" s="12">
        <v>0.006</v>
      </c>
      <c r="N17" s="24">
        <f t="shared" si="1"/>
        <v>0.006</v>
      </c>
      <c r="O17" s="47"/>
      <c r="P17" s="47"/>
      <c r="Q17" s="47"/>
      <c r="R17" s="12">
        <f t="shared" si="2"/>
        <v>0</v>
      </c>
      <c r="S17" s="12">
        <v>0.01</v>
      </c>
      <c r="T17" s="24">
        <f t="shared" si="3"/>
        <v>0.01</v>
      </c>
    </row>
    <row r="18" spans="1:20" ht="18">
      <c r="A18" s="23" t="s">
        <v>60</v>
      </c>
      <c r="B18" s="3" t="s">
        <v>61</v>
      </c>
      <c r="C18" s="36">
        <v>9</v>
      </c>
      <c r="D18" s="36">
        <v>20</v>
      </c>
      <c r="E18" s="45">
        <v>183</v>
      </c>
      <c r="F18" s="45">
        <v>25</v>
      </c>
      <c r="G18" s="3" t="s">
        <v>0</v>
      </c>
      <c r="H18" s="4" t="s">
        <v>1</v>
      </c>
      <c r="I18" s="47"/>
      <c r="J18" s="47"/>
      <c r="K18" s="47"/>
      <c r="L18" s="12">
        <f t="shared" si="0"/>
        <v>0</v>
      </c>
      <c r="M18" s="12">
        <v>0.028</v>
      </c>
      <c r="N18" s="24">
        <f t="shared" si="1"/>
        <v>0.028</v>
      </c>
      <c r="O18" s="47"/>
      <c r="P18" s="47"/>
      <c r="Q18" s="47"/>
      <c r="R18" s="12">
        <f t="shared" si="2"/>
        <v>0</v>
      </c>
      <c r="S18" s="12">
        <v>0.027</v>
      </c>
      <c r="T18" s="24">
        <f t="shared" si="3"/>
        <v>0.027</v>
      </c>
    </row>
    <row r="19" spans="1:20" ht="18">
      <c r="A19" s="23" t="s">
        <v>181</v>
      </c>
      <c r="B19" s="3" t="s">
        <v>3</v>
      </c>
      <c r="C19" s="36">
        <v>9</v>
      </c>
      <c r="D19" s="36">
        <v>20</v>
      </c>
      <c r="E19" s="45">
        <v>160</v>
      </c>
      <c r="F19" s="45">
        <v>42</v>
      </c>
      <c r="G19" s="3" t="s">
        <v>17</v>
      </c>
      <c r="H19" s="4" t="s">
        <v>18</v>
      </c>
      <c r="I19" s="47"/>
      <c r="J19" s="47"/>
      <c r="K19" s="47"/>
      <c r="L19" s="12">
        <f t="shared" si="0"/>
        <v>0</v>
      </c>
      <c r="M19" s="12">
        <v>0.01</v>
      </c>
      <c r="N19" s="24">
        <f t="shared" si="1"/>
        <v>0.01</v>
      </c>
      <c r="O19" s="47"/>
      <c r="P19" s="47"/>
      <c r="Q19" s="47"/>
      <c r="R19" s="12">
        <f t="shared" si="2"/>
        <v>0</v>
      </c>
      <c r="S19" s="12">
        <v>0.013</v>
      </c>
      <c r="T19" s="24">
        <f t="shared" si="3"/>
        <v>0.013</v>
      </c>
    </row>
    <row r="20" spans="1:20" ht="18">
      <c r="A20" s="23" t="s">
        <v>33</v>
      </c>
      <c r="B20" s="3" t="s">
        <v>34</v>
      </c>
      <c r="C20" s="36">
        <v>10</v>
      </c>
      <c r="D20" s="36">
        <v>21</v>
      </c>
      <c r="E20" s="45">
        <v>135</v>
      </c>
      <c r="F20" s="45">
        <v>59</v>
      </c>
      <c r="G20" s="3" t="s">
        <v>21</v>
      </c>
      <c r="H20" s="4" t="s">
        <v>5</v>
      </c>
      <c r="I20" s="47"/>
      <c r="J20" s="47"/>
      <c r="K20" s="47"/>
      <c r="L20" s="12">
        <f t="shared" si="0"/>
        <v>0</v>
      </c>
      <c r="M20" s="12">
        <v>0.014</v>
      </c>
      <c r="N20" s="24">
        <f t="shared" si="1"/>
        <v>0.014</v>
      </c>
      <c r="O20" s="47"/>
      <c r="P20" s="47"/>
      <c r="Q20" s="47"/>
      <c r="R20" s="12">
        <f t="shared" si="2"/>
        <v>0</v>
      </c>
      <c r="S20" s="12">
        <v>0.012</v>
      </c>
      <c r="T20" s="24">
        <f t="shared" si="3"/>
        <v>0.012</v>
      </c>
    </row>
    <row r="21" spans="1:20" ht="18">
      <c r="A21" s="23" t="s">
        <v>37</v>
      </c>
      <c r="B21" s="3" t="s">
        <v>38</v>
      </c>
      <c r="C21" s="36">
        <v>10</v>
      </c>
      <c r="D21" s="36">
        <v>21</v>
      </c>
      <c r="E21" s="45">
        <v>160</v>
      </c>
      <c r="F21" s="45">
        <v>42</v>
      </c>
      <c r="G21" s="3" t="s">
        <v>4</v>
      </c>
      <c r="H21" s="4" t="s">
        <v>8</v>
      </c>
      <c r="I21" s="47"/>
      <c r="J21" s="47"/>
      <c r="K21" s="47"/>
      <c r="L21" s="12">
        <f t="shared" si="0"/>
        <v>0</v>
      </c>
      <c r="M21" s="12">
        <v>0.023</v>
      </c>
      <c r="N21" s="24">
        <f t="shared" si="1"/>
        <v>0.023</v>
      </c>
      <c r="O21" s="47"/>
      <c r="P21" s="47"/>
      <c r="Q21" s="47"/>
      <c r="R21" s="12">
        <f t="shared" si="2"/>
        <v>0</v>
      </c>
      <c r="S21" s="12">
        <v>0.003</v>
      </c>
      <c r="T21" s="24">
        <f t="shared" si="3"/>
        <v>0.003</v>
      </c>
    </row>
    <row r="22" spans="1:20" ht="18">
      <c r="A22" s="23" t="s">
        <v>13</v>
      </c>
      <c r="B22" s="3" t="s">
        <v>16</v>
      </c>
      <c r="C22" s="52">
        <v>11</v>
      </c>
      <c r="D22" s="36">
        <v>22</v>
      </c>
      <c r="E22" s="45">
        <v>140</v>
      </c>
      <c r="F22" s="45">
        <v>56</v>
      </c>
      <c r="G22" s="3" t="s">
        <v>7</v>
      </c>
      <c r="H22" s="4" t="s">
        <v>8</v>
      </c>
      <c r="I22" s="47"/>
      <c r="J22" s="47"/>
      <c r="K22" s="47"/>
      <c r="L22" s="12">
        <f t="shared" si="0"/>
        <v>0</v>
      </c>
      <c r="M22" s="12">
        <v>0.003</v>
      </c>
      <c r="N22" s="24">
        <f t="shared" si="1"/>
        <v>0.003</v>
      </c>
      <c r="O22" s="47"/>
      <c r="P22" s="47"/>
      <c r="Q22" s="47"/>
      <c r="R22" s="12">
        <f t="shared" si="2"/>
        <v>0</v>
      </c>
      <c r="S22" s="12">
        <v>0.005</v>
      </c>
      <c r="T22" s="24">
        <f t="shared" si="3"/>
        <v>0.005</v>
      </c>
    </row>
    <row r="23" spans="1:20" ht="18">
      <c r="A23" s="23" t="s">
        <v>63</v>
      </c>
      <c r="B23" s="3" t="s">
        <v>64</v>
      </c>
      <c r="C23" s="36">
        <v>11</v>
      </c>
      <c r="D23" s="36">
        <v>22</v>
      </c>
      <c r="E23" s="45">
        <v>179</v>
      </c>
      <c r="F23" s="45">
        <v>28</v>
      </c>
      <c r="G23" s="3" t="s">
        <v>0</v>
      </c>
      <c r="H23" s="4" t="s">
        <v>1</v>
      </c>
      <c r="I23" s="47"/>
      <c r="J23" s="47"/>
      <c r="K23" s="47"/>
      <c r="L23" s="12">
        <f t="shared" si="0"/>
        <v>0</v>
      </c>
      <c r="M23" s="12">
        <v>0.001</v>
      </c>
      <c r="N23" s="24">
        <f t="shared" si="1"/>
        <v>0.001</v>
      </c>
      <c r="O23" s="47"/>
      <c r="P23" s="47"/>
      <c r="Q23" s="47"/>
      <c r="R23" s="12">
        <f t="shared" si="2"/>
        <v>0</v>
      </c>
      <c r="S23" s="12">
        <v>0.008</v>
      </c>
      <c r="T23" s="24">
        <f t="shared" si="3"/>
        <v>0.008</v>
      </c>
    </row>
    <row r="24" spans="1:20" ht="18">
      <c r="A24" s="23" t="s">
        <v>75</v>
      </c>
      <c r="B24" s="3" t="s">
        <v>66</v>
      </c>
      <c r="C24" s="36">
        <v>12</v>
      </c>
      <c r="D24" s="36">
        <v>23</v>
      </c>
      <c r="E24" s="45">
        <v>156</v>
      </c>
      <c r="F24" s="45">
        <v>44</v>
      </c>
      <c r="G24" s="3" t="s">
        <v>53</v>
      </c>
      <c r="H24" s="4" t="s">
        <v>8</v>
      </c>
      <c r="I24" s="47"/>
      <c r="J24" s="47"/>
      <c r="K24" s="47"/>
      <c r="L24" s="12">
        <f t="shared" si="0"/>
        <v>0</v>
      </c>
      <c r="M24" s="12">
        <v>0.045</v>
      </c>
      <c r="N24" s="24">
        <f t="shared" si="1"/>
        <v>0.045</v>
      </c>
      <c r="O24" s="47"/>
      <c r="P24" s="47"/>
      <c r="Q24" s="47"/>
      <c r="R24" s="12">
        <f t="shared" si="2"/>
        <v>0</v>
      </c>
      <c r="S24" s="12">
        <v>0.029</v>
      </c>
      <c r="T24" s="24">
        <f t="shared" si="3"/>
        <v>0.029</v>
      </c>
    </row>
    <row r="25" spans="1:20" ht="18">
      <c r="A25" s="23" t="s">
        <v>86</v>
      </c>
      <c r="B25" s="3" t="s">
        <v>70</v>
      </c>
      <c r="C25" s="36">
        <v>12</v>
      </c>
      <c r="D25" s="36">
        <v>23</v>
      </c>
      <c r="E25" s="45">
        <v>173</v>
      </c>
      <c r="F25" s="45">
        <v>32</v>
      </c>
      <c r="G25" s="3" t="s">
        <v>11</v>
      </c>
      <c r="H25" s="4" t="s">
        <v>5</v>
      </c>
      <c r="I25" s="47"/>
      <c r="J25" s="47"/>
      <c r="K25" s="47"/>
      <c r="L25" s="12">
        <f t="shared" si="0"/>
        <v>0</v>
      </c>
      <c r="M25" s="12">
        <v>0.027</v>
      </c>
      <c r="N25" s="24">
        <f t="shared" si="1"/>
        <v>0.027</v>
      </c>
      <c r="O25" s="47"/>
      <c r="P25" s="47"/>
      <c r="Q25" s="47"/>
      <c r="R25" s="12">
        <f t="shared" si="2"/>
        <v>0</v>
      </c>
      <c r="S25" s="12">
        <v>0.045</v>
      </c>
      <c r="T25" s="24">
        <f t="shared" si="3"/>
        <v>0.045</v>
      </c>
    </row>
    <row r="26" spans="1:20" ht="18">
      <c r="A26" s="23" t="s">
        <v>2</v>
      </c>
      <c r="B26" s="3" t="s">
        <v>3</v>
      </c>
      <c r="C26" s="36">
        <v>13</v>
      </c>
      <c r="D26" s="36">
        <v>24</v>
      </c>
      <c r="E26" s="45">
        <v>167</v>
      </c>
      <c r="F26" s="45">
        <v>37</v>
      </c>
      <c r="G26" s="3" t="s">
        <v>45</v>
      </c>
      <c r="H26" s="4" t="s">
        <v>18</v>
      </c>
      <c r="I26" s="47"/>
      <c r="J26" s="47"/>
      <c r="K26" s="47"/>
      <c r="L26" s="12">
        <f t="shared" si="0"/>
        <v>0</v>
      </c>
      <c r="M26" s="12">
        <v>0.02</v>
      </c>
      <c r="N26" s="24">
        <f t="shared" si="1"/>
        <v>0.02</v>
      </c>
      <c r="O26" s="47"/>
      <c r="P26" s="47"/>
      <c r="Q26" s="46"/>
      <c r="R26" s="12">
        <f t="shared" si="2"/>
        <v>0</v>
      </c>
      <c r="S26" s="12">
        <v>0.011</v>
      </c>
      <c r="T26" s="24">
        <f t="shared" si="3"/>
        <v>0.011</v>
      </c>
    </row>
    <row r="27" spans="1:20" ht="18">
      <c r="A27" s="23" t="s">
        <v>46</v>
      </c>
      <c r="B27" s="3" t="s">
        <v>48</v>
      </c>
      <c r="C27" s="50">
        <v>13</v>
      </c>
      <c r="D27" s="36">
        <v>24</v>
      </c>
      <c r="E27" s="45">
        <v>158</v>
      </c>
      <c r="F27" s="45">
        <v>43</v>
      </c>
      <c r="G27" s="3" t="s">
        <v>21</v>
      </c>
      <c r="H27" s="4" t="s">
        <v>18</v>
      </c>
      <c r="I27" s="47"/>
      <c r="J27" s="47"/>
      <c r="K27" s="47"/>
      <c r="L27" s="12">
        <f t="shared" si="0"/>
        <v>0</v>
      </c>
      <c r="M27" s="12">
        <v>0.032</v>
      </c>
      <c r="N27" s="24">
        <f t="shared" si="1"/>
        <v>0.032</v>
      </c>
      <c r="O27" s="47"/>
      <c r="P27" s="47"/>
      <c r="Q27" s="47"/>
      <c r="R27" s="12">
        <f t="shared" si="2"/>
        <v>0</v>
      </c>
      <c r="S27" s="12">
        <v>0.025</v>
      </c>
      <c r="T27" s="24">
        <f t="shared" si="3"/>
        <v>0.025</v>
      </c>
    </row>
  </sheetData>
  <sheetProtection/>
  <conditionalFormatting sqref="A2:B27 C3:D21 D22 C23:D27">
    <cfRule type="expression" priority="3" dxfId="0" stopIfTrue="1">
      <formula>($AB2="N")</formula>
    </cfRule>
  </conditionalFormatting>
  <conditionalFormatting sqref="I2:M27 O2:S27">
    <cfRule type="cellIs" priority="2" dxfId="18" operator="greaterThan">
      <formula>199</formula>
    </cfRule>
  </conditionalFormatting>
  <conditionalFormatting sqref="L2:M27 R2:S27">
    <cfRule type="cellIs" priority="1" dxfId="19" operator="greaterThan">
      <formula>599</formula>
    </cfRule>
  </conditionalFormatting>
  <printOptions/>
  <pageMargins left="0" right="0" top="0" bottom="0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D7" sqref="D7"/>
    </sheetView>
  </sheetViews>
  <sheetFormatPr defaultColWidth="11.421875" defaultRowHeight="15"/>
  <cols>
    <col min="1" max="1" width="23.00390625" style="0" customWidth="1"/>
    <col min="3" max="3" width="7.00390625" style="0" customWidth="1"/>
    <col min="4" max="4" width="6.140625" style="0" customWidth="1"/>
    <col min="5" max="5" width="0.42578125" style="0" customWidth="1"/>
    <col min="6" max="7" width="0.13671875" style="0" hidden="1" customWidth="1"/>
    <col min="8" max="8" width="11.421875" style="0" hidden="1" customWidth="1"/>
    <col min="11" max="11" width="11.28125" style="0" customWidth="1"/>
    <col min="12" max="12" width="11.421875" style="0" hidden="1" customWidth="1"/>
    <col min="13" max="14" width="0.13671875" style="0" customWidth="1"/>
    <col min="18" max="18" width="0.13671875" style="0" customWidth="1"/>
    <col min="19" max="19" width="0.13671875" style="0" hidden="1" customWidth="1"/>
    <col min="20" max="20" width="11.421875" style="0" hidden="1" customWidth="1"/>
  </cols>
  <sheetData>
    <row r="1" spans="3:17" ht="120">
      <c r="C1" s="34" t="s">
        <v>88</v>
      </c>
      <c r="D1" s="34" t="s">
        <v>87</v>
      </c>
      <c r="E1" s="31" t="s">
        <v>89</v>
      </c>
      <c r="F1" s="31" t="s">
        <v>90</v>
      </c>
      <c r="G1" s="15" t="s">
        <v>91</v>
      </c>
      <c r="H1" s="15" t="s">
        <v>92</v>
      </c>
      <c r="I1" s="15" t="s">
        <v>93</v>
      </c>
      <c r="J1" s="15" t="s">
        <v>94</v>
      </c>
      <c r="K1" s="15" t="s">
        <v>95</v>
      </c>
      <c r="L1" s="15" t="s">
        <v>96</v>
      </c>
      <c r="M1" s="15" t="s">
        <v>98</v>
      </c>
      <c r="N1" s="25" t="s">
        <v>99</v>
      </c>
      <c r="O1" s="15" t="s">
        <v>101</v>
      </c>
      <c r="P1" s="15" t="s">
        <v>102</v>
      </c>
      <c r="Q1" s="15" t="s">
        <v>100</v>
      </c>
    </row>
    <row r="2" spans="1:20" ht="18">
      <c r="A2" s="23" t="s">
        <v>27</v>
      </c>
      <c r="B2" s="3" t="s">
        <v>28</v>
      </c>
      <c r="C2" s="36">
        <v>14</v>
      </c>
      <c r="D2" s="36">
        <v>1</v>
      </c>
      <c r="E2" s="45">
        <v>170</v>
      </c>
      <c r="F2" s="45">
        <v>35</v>
      </c>
      <c r="G2" s="3" t="s">
        <v>14</v>
      </c>
      <c r="H2" s="4" t="s">
        <v>15</v>
      </c>
      <c r="I2" s="54"/>
      <c r="J2" s="54"/>
      <c r="K2" s="54"/>
      <c r="L2" s="12">
        <f aca="true" t="shared" si="0" ref="L2:L23">+IF(F2&lt;"",COUNT(I2:K2)*F2,"")</f>
        <v>0</v>
      </c>
      <c r="M2" s="12">
        <v>0.005</v>
      </c>
      <c r="N2" s="24">
        <f aca="true" t="shared" si="1" ref="N2:N23">+I2+J2+K2+L2+M2</f>
        <v>0.005</v>
      </c>
      <c r="O2" s="54"/>
      <c r="P2" s="54"/>
      <c r="Q2" s="54"/>
      <c r="R2" s="12">
        <f aca="true" t="shared" si="2" ref="R2:R23">+IF(F2&lt;"",COUNT(O2:Q2)*F2,"")</f>
        <v>0</v>
      </c>
      <c r="S2" s="12">
        <v>0.022</v>
      </c>
      <c r="T2" s="24">
        <f aca="true" t="shared" si="3" ref="T2:T23">+O2+P2+Q2+R2+S2</f>
        <v>0.022</v>
      </c>
    </row>
    <row r="3" spans="1:20" ht="18">
      <c r="A3" s="23" t="s">
        <v>167</v>
      </c>
      <c r="B3" s="3" t="s">
        <v>168</v>
      </c>
      <c r="C3" s="36">
        <v>14</v>
      </c>
      <c r="D3" s="36">
        <v>1</v>
      </c>
      <c r="E3" s="45">
        <v>142</v>
      </c>
      <c r="F3" s="45">
        <v>54</v>
      </c>
      <c r="G3" s="3" t="s">
        <v>62</v>
      </c>
      <c r="H3" s="4" t="s">
        <v>5</v>
      </c>
      <c r="I3" s="54"/>
      <c r="J3" s="54"/>
      <c r="K3" s="54"/>
      <c r="L3" s="12">
        <f t="shared" si="0"/>
        <v>0</v>
      </c>
      <c r="M3" s="12">
        <v>0.037</v>
      </c>
      <c r="N3" s="53">
        <f t="shared" si="1"/>
        <v>0.037</v>
      </c>
      <c r="O3" s="54"/>
      <c r="P3" s="54"/>
      <c r="Q3" s="54"/>
      <c r="R3" s="12">
        <f t="shared" si="2"/>
        <v>0</v>
      </c>
      <c r="S3" s="12">
        <v>0.038</v>
      </c>
      <c r="T3" s="24">
        <f t="shared" si="3"/>
        <v>0.038</v>
      </c>
    </row>
    <row r="4" spans="1:20" ht="18">
      <c r="A4" s="23" t="s">
        <v>25</v>
      </c>
      <c r="B4" s="3" t="s">
        <v>26</v>
      </c>
      <c r="C4" s="37">
        <v>15</v>
      </c>
      <c r="D4" s="38">
        <v>2</v>
      </c>
      <c r="E4" s="45">
        <v>158</v>
      </c>
      <c r="F4" s="45">
        <v>43</v>
      </c>
      <c r="G4" s="3" t="s">
        <v>11</v>
      </c>
      <c r="H4" s="4" t="s">
        <v>1</v>
      </c>
      <c r="I4" s="54"/>
      <c r="J4" s="54"/>
      <c r="K4" s="54"/>
      <c r="L4" s="12">
        <f t="shared" si="0"/>
        <v>0</v>
      </c>
      <c r="M4" s="12">
        <v>0.019</v>
      </c>
      <c r="N4" s="24">
        <f t="shared" si="1"/>
        <v>0.019</v>
      </c>
      <c r="O4" s="54"/>
      <c r="P4" s="54"/>
      <c r="Q4" s="54"/>
      <c r="R4" s="12">
        <f t="shared" si="2"/>
        <v>0</v>
      </c>
      <c r="S4" s="12">
        <v>0.017</v>
      </c>
      <c r="T4" s="24">
        <f t="shared" si="3"/>
        <v>0.017</v>
      </c>
    </row>
    <row r="5" spans="1:20" ht="18">
      <c r="A5" s="23" t="s">
        <v>44</v>
      </c>
      <c r="B5" s="3" t="s">
        <v>3</v>
      </c>
      <c r="C5" s="44">
        <v>15</v>
      </c>
      <c r="D5" s="44">
        <v>2</v>
      </c>
      <c r="E5" s="51">
        <v>133</v>
      </c>
      <c r="F5" s="51">
        <v>60</v>
      </c>
      <c r="G5" s="3" t="s">
        <v>62</v>
      </c>
      <c r="H5" s="4" t="s">
        <v>18</v>
      </c>
      <c r="I5" s="55"/>
      <c r="J5" s="55"/>
      <c r="K5" s="55"/>
      <c r="L5" s="49">
        <f t="shared" si="0"/>
        <v>0</v>
      </c>
      <c r="M5" s="49">
        <v>0.034</v>
      </c>
      <c r="N5" s="53">
        <f t="shared" si="1"/>
        <v>0.034</v>
      </c>
      <c r="O5" s="55"/>
      <c r="P5" s="55"/>
      <c r="Q5" s="55"/>
      <c r="R5" s="49">
        <f t="shared" si="2"/>
        <v>0</v>
      </c>
      <c r="S5" s="49">
        <v>0.042</v>
      </c>
      <c r="T5" s="53">
        <f t="shared" si="3"/>
        <v>0.042</v>
      </c>
    </row>
    <row r="6" spans="1:20" ht="18">
      <c r="A6" s="23" t="s">
        <v>35</v>
      </c>
      <c r="B6" s="3" t="s">
        <v>3</v>
      </c>
      <c r="C6" s="36">
        <v>16</v>
      </c>
      <c r="D6" s="36">
        <v>3</v>
      </c>
      <c r="E6" s="45">
        <v>163</v>
      </c>
      <c r="F6" s="45">
        <v>39</v>
      </c>
      <c r="G6" s="3" t="s">
        <v>80</v>
      </c>
      <c r="H6" s="4" t="s">
        <v>5</v>
      </c>
      <c r="I6" s="54"/>
      <c r="J6" s="54"/>
      <c r="K6" s="54"/>
      <c r="L6" s="12">
        <f t="shared" si="0"/>
        <v>0</v>
      </c>
      <c r="M6" s="12">
        <v>0.044</v>
      </c>
      <c r="N6" s="24">
        <f t="shared" si="1"/>
        <v>0.044</v>
      </c>
      <c r="O6" s="54"/>
      <c r="P6" s="54"/>
      <c r="Q6" s="54"/>
      <c r="R6" s="12">
        <f t="shared" si="2"/>
        <v>0</v>
      </c>
      <c r="S6" s="12">
        <v>0.032</v>
      </c>
      <c r="T6" s="24">
        <f t="shared" si="3"/>
        <v>0.032</v>
      </c>
    </row>
    <row r="7" spans="1:20" ht="18">
      <c r="A7" s="23" t="s">
        <v>49</v>
      </c>
      <c r="B7" s="3" t="s">
        <v>50</v>
      </c>
      <c r="C7" s="36">
        <v>16</v>
      </c>
      <c r="D7" s="36">
        <v>3</v>
      </c>
      <c r="E7" s="45">
        <v>136</v>
      </c>
      <c r="F7" s="45">
        <v>58</v>
      </c>
      <c r="G7" s="3" t="s">
        <v>14</v>
      </c>
      <c r="H7" s="4" t="s">
        <v>8</v>
      </c>
      <c r="I7" s="54"/>
      <c r="J7" s="54"/>
      <c r="K7" s="54"/>
      <c r="L7" s="12">
        <f t="shared" si="0"/>
        <v>0</v>
      </c>
      <c r="M7" s="12">
        <v>0.033</v>
      </c>
      <c r="N7" s="24">
        <f t="shared" si="1"/>
        <v>0.033</v>
      </c>
      <c r="O7" s="54"/>
      <c r="P7" s="54"/>
      <c r="Q7" s="54"/>
      <c r="R7" s="12">
        <f t="shared" si="2"/>
        <v>0</v>
      </c>
      <c r="S7" s="12">
        <v>0.041</v>
      </c>
      <c r="T7" s="24">
        <f t="shared" si="3"/>
        <v>0.041</v>
      </c>
    </row>
    <row r="8" spans="1:20" ht="18">
      <c r="A8" s="23" t="s">
        <v>36</v>
      </c>
      <c r="B8" s="3" t="s">
        <v>20</v>
      </c>
      <c r="C8" s="36">
        <v>17</v>
      </c>
      <c r="D8" s="36">
        <v>4</v>
      </c>
      <c r="E8" s="45">
        <v>144</v>
      </c>
      <c r="F8" s="45">
        <v>53</v>
      </c>
      <c r="G8" s="3" t="s">
        <v>17</v>
      </c>
      <c r="H8" s="4" t="s">
        <v>18</v>
      </c>
      <c r="I8" s="54"/>
      <c r="J8" s="54"/>
      <c r="K8" s="54"/>
      <c r="L8" s="12">
        <f t="shared" si="0"/>
        <v>0</v>
      </c>
      <c r="M8" s="12">
        <v>0.024</v>
      </c>
      <c r="N8" s="24">
        <f t="shared" si="1"/>
        <v>0.024</v>
      </c>
      <c r="O8" s="54"/>
      <c r="P8" s="54"/>
      <c r="Q8" s="54"/>
      <c r="R8" s="12">
        <f t="shared" si="2"/>
        <v>0</v>
      </c>
      <c r="S8" s="12">
        <v>0.015</v>
      </c>
      <c r="T8" s="24">
        <f t="shared" si="3"/>
        <v>0.015</v>
      </c>
    </row>
    <row r="9" spans="1:20" ht="18">
      <c r="A9" s="23" t="s">
        <v>46</v>
      </c>
      <c r="B9" s="3" t="s">
        <v>47</v>
      </c>
      <c r="C9" s="36">
        <v>17</v>
      </c>
      <c r="D9" s="36">
        <v>4</v>
      </c>
      <c r="E9" s="45">
        <v>160</v>
      </c>
      <c r="F9" s="45">
        <v>42</v>
      </c>
      <c r="G9" s="3" t="s">
        <v>62</v>
      </c>
      <c r="H9" s="4" t="s">
        <v>8</v>
      </c>
      <c r="I9" s="54"/>
      <c r="J9" s="54"/>
      <c r="K9" s="54"/>
      <c r="L9" s="12">
        <f t="shared" si="0"/>
        <v>0</v>
      </c>
      <c r="M9" s="12">
        <v>0.046</v>
      </c>
      <c r="N9" s="24">
        <f t="shared" si="1"/>
        <v>0.046</v>
      </c>
      <c r="O9" s="54"/>
      <c r="P9" s="54"/>
      <c r="Q9" s="54"/>
      <c r="R9" s="12">
        <f t="shared" si="2"/>
        <v>0</v>
      </c>
      <c r="S9" s="12">
        <v>0.036</v>
      </c>
      <c r="T9" s="24">
        <f t="shared" si="3"/>
        <v>0.036</v>
      </c>
    </row>
    <row r="10" spans="1:20" ht="18">
      <c r="A10" s="23" t="s">
        <v>65</v>
      </c>
      <c r="B10" s="3" t="s">
        <v>66</v>
      </c>
      <c r="C10" s="36">
        <v>18</v>
      </c>
      <c r="D10" s="36">
        <v>5</v>
      </c>
      <c r="E10" s="45">
        <v>155</v>
      </c>
      <c r="F10" s="45">
        <v>45</v>
      </c>
      <c r="G10" s="3" t="s">
        <v>21</v>
      </c>
      <c r="H10" s="4" t="s">
        <v>18</v>
      </c>
      <c r="I10" s="54"/>
      <c r="J10" s="54"/>
      <c r="K10" s="54"/>
      <c r="L10" s="12">
        <f t="shared" si="0"/>
        <v>0</v>
      </c>
      <c r="M10" s="12">
        <v>0.029</v>
      </c>
      <c r="N10" s="24">
        <f t="shared" si="1"/>
        <v>0.029</v>
      </c>
      <c r="O10" s="54"/>
      <c r="P10" s="54"/>
      <c r="Q10" s="54"/>
      <c r="R10" s="12">
        <f t="shared" si="2"/>
        <v>0</v>
      </c>
      <c r="S10" s="12">
        <v>0.033</v>
      </c>
      <c r="T10" s="24">
        <f t="shared" si="3"/>
        <v>0.033</v>
      </c>
    </row>
    <row r="11" spans="1:20" ht="18">
      <c r="A11" s="23" t="s">
        <v>83</v>
      </c>
      <c r="B11" s="3" t="s">
        <v>84</v>
      </c>
      <c r="C11" s="36">
        <v>18</v>
      </c>
      <c r="D11" s="36">
        <v>5</v>
      </c>
      <c r="E11" s="45">
        <v>147</v>
      </c>
      <c r="F11" s="45">
        <v>51</v>
      </c>
      <c r="G11" s="3" t="s">
        <v>11</v>
      </c>
      <c r="H11" s="4" t="s">
        <v>5</v>
      </c>
      <c r="I11" s="54"/>
      <c r="J11" s="54"/>
      <c r="K11" s="54"/>
      <c r="L11" s="12">
        <f t="shared" si="0"/>
        <v>0</v>
      </c>
      <c r="M11" s="12">
        <v>0.025</v>
      </c>
      <c r="N11" s="24">
        <f t="shared" si="1"/>
        <v>0.025</v>
      </c>
      <c r="O11" s="54"/>
      <c r="P11" s="54"/>
      <c r="Q11" s="54"/>
      <c r="R11" s="12">
        <f t="shared" si="2"/>
        <v>0</v>
      </c>
      <c r="S11" s="12">
        <v>0.047</v>
      </c>
      <c r="T11" s="24">
        <f t="shared" si="3"/>
        <v>0.047</v>
      </c>
    </row>
    <row r="12" spans="1:20" ht="18">
      <c r="A12" s="23" t="s">
        <v>69</v>
      </c>
      <c r="B12" s="3" t="s">
        <v>70</v>
      </c>
      <c r="C12" s="36">
        <v>19</v>
      </c>
      <c r="D12" s="36">
        <v>6</v>
      </c>
      <c r="E12" s="45">
        <v>162</v>
      </c>
      <c r="F12" s="45">
        <v>40</v>
      </c>
      <c r="G12" s="3" t="s">
        <v>24</v>
      </c>
      <c r="H12" s="4" t="s">
        <v>8</v>
      </c>
      <c r="I12" s="54"/>
      <c r="J12" s="54"/>
      <c r="K12" s="54"/>
      <c r="L12" s="12">
        <f t="shared" si="0"/>
        <v>0</v>
      </c>
      <c r="M12" s="12">
        <v>0.008</v>
      </c>
      <c r="N12" s="24">
        <f t="shared" si="1"/>
        <v>0.008</v>
      </c>
      <c r="O12" s="54"/>
      <c r="P12" s="54"/>
      <c r="Q12" s="54"/>
      <c r="R12" s="12">
        <f t="shared" si="2"/>
        <v>0</v>
      </c>
      <c r="S12" s="12">
        <v>0.018</v>
      </c>
      <c r="T12" s="24">
        <f t="shared" si="3"/>
        <v>0.018</v>
      </c>
    </row>
    <row r="13" spans="1:20" ht="18">
      <c r="A13" s="23" t="s">
        <v>85</v>
      </c>
      <c r="B13" s="3" t="s">
        <v>31</v>
      </c>
      <c r="C13" s="36">
        <v>19</v>
      </c>
      <c r="D13" s="36">
        <v>6</v>
      </c>
      <c r="E13" s="45">
        <v>147</v>
      </c>
      <c r="F13" s="45">
        <v>51</v>
      </c>
      <c r="G13" s="3" t="s">
        <v>24</v>
      </c>
      <c r="H13" s="4" t="s">
        <v>1</v>
      </c>
      <c r="I13" s="54"/>
      <c r="J13" s="54"/>
      <c r="K13" s="54"/>
      <c r="L13" s="12">
        <f t="shared" si="0"/>
        <v>0</v>
      </c>
      <c r="M13" s="12">
        <v>0.011</v>
      </c>
      <c r="N13" s="24">
        <f t="shared" si="1"/>
        <v>0.011</v>
      </c>
      <c r="O13" s="54"/>
      <c r="P13" s="54"/>
      <c r="Q13" s="54"/>
      <c r="R13" s="12">
        <f t="shared" si="2"/>
        <v>0</v>
      </c>
      <c r="S13" s="12">
        <v>0.014</v>
      </c>
      <c r="T13" s="24">
        <f t="shared" si="3"/>
        <v>0.014</v>
      </c>
    </row>
    <row r="14" spans="1:20" ht="18">
      <c r="A14" s="23" t="s">
        <v>175</v>
      </c>
      <c r="B14" s="3" t="s">
        <v>6</v>
      </c>
      <c r="C14" s="36">
        <v>20</v>
      </c>
      <c r="D14" s="36">
        <v>7</v>
      </c>
      <c r="E14" s="45">
        <v>156</v>
      </c>
      <c r="F14" s="45">
        <v>44</v>
      </c>
      <c r="G14" s="3" t="s">
        <v>76</v>
      </c>
      <c r="H14" s="4" t="s">
        <v>5</v>
      </c>
      <c r="I14" s="54"/>
      <c r="J14" s="54"/>
      <c r="K14" s="54"/>
      <c r="L14" s="12">
        <f t="shared" si="0"/>
        <v>0</v>
      </c>
      <c r="M14" s="12">
        <v>0.042</v>
      </c>
      <c r="N14" s="24">
        <f t="shared" si="1"/>
        <v>0.042</v>
      </c>
      <c r="O14" s="54"/>
      <c r="P14" s="54"/>
      <c r="Q14" s="54"/>
      <c r="R14" s="12">
        <f t="shared" si="2"/>
        <v>0</v>
      </c>
      <c r="S14" s="12">
        <v>0.03</v>
      </c>
      <c r="T14" s="24">
        <f t="shared" si="3"/>
        <v>0.03</v>
      </c>
    </row>
    <row r="15" spans="1:20" ht="18">
      <c r="A15" s="23" t="s">
        <v>58</v>
      </c>
      <c r="B15" s="3" t="s">
        <v>59</v>
      </c>
      <c r="C15" s="36">
        <v>20</v>
      </c>
      <c r="D15" s="36">
        <v>7</v>
      </c>
      <c r="E15" s="45">
        <v>148</v>
      </c>
      <c r="F15" s="45">
        <v>50</v>
      </c>
      <c r="G15" s="3" t="s">
        <v>32</v>
      </c>
      <c r="H15" s="4" t="s">
        <v>1</v>
      </c>
      <c r="I15" s="54"/>
      <c r="J15" s="54"/>
      <c r="K15" s="54"/>
      <c r="L15" s="12">
        <f t="shared" si="0"/>
        <v>0</v>
      </c>
      <c r="M15" s="12">
        <v>0.021</v>
      </c>
      <c r="N15" s="24">
        <f t="shared" si="1"/>
        <v>0.021</v>
      </c>
      <c r="O15" s="54"/>
      <c r="P15" s="54"/>
      <c r="Q15" s="54"/>
      <c r="R15" s="12">
        <f t="shared" si="2"/>
        <v>0</v>
      </c>
      <c r="S15" s="12">
        <v>0.004</v>
      </c>
      <c r="T15" s="24">
        <f t="shared" si="3"/>
        <v>0.004</v>
      </c>
    </row>
    <row r="16" spans="1:20" ht="18">
      <c r="A16" s="23" t="s">
        <v>171</v>
      </c>
      <c r="B16" s="3" t="s">
        <v>172</v>
      </c>
      <c r="C16" s="36">
        <v>21</v>
      </c>
      <c r="D16" s="36">
        <v>8</v>
      </c>
      <c r="E16" s="45">
        <v>174</v>
      </c>
      <c r="F16" s="45">
        <v>32</v>
      </c>
      <c r="G16" s="3" t="s">
        <v>32</v>
      </c>
      <c r="H16" s="4" t="s">
        <v>18</v>
      </c>
      <c r="I16" s="54"/>
      <c r="J16" s="54"/>
      <c r="K16" s="54"/>
      <c r="L16" s="12">
        <f t="shared" si="0"/>
        <v>0</v>
      </c>
      <c r="M16" s="12">
        <v>0.039</v>
      </c>
      <c r="N16" s="24">
        <f t="shared" si="1"/>
        <v>0.039</v>
      </c>
      <c r="O16" s="54"/>
      <c r="P16" s="54"/>
      <c r="Q16" s="54"/>
      <c r="R16" s="12">
        <f t="shared" si="2"/>
        <v>0</v>
      </c>
      <c r="S16" s="12">
        <v>0.044</v>
      </c>
      <c r="T16" s="24">
        <f t="shared" si="3"/>
        <v>0.044</v>
      </c>
    </row>
    <row r="17" spans="1:20" ht="18">
      <c r="A17" s="23" t="s">
        <v>176</v>
      </c>
      <c r="B17" s="3" t="s">
        <v>66</v>
      </c>
      <c r="C17" s="36">
        <v>21</v>
      </c>
      <c r="D17" s="36">
        <v>8</v>
      </c>
      <c r="E17" s="45">
        <v>158</v>
      </c>
      <c r="F17" s="45">
        <v>43</v>
      </c>
      <c r="G17" s="3" t="s">
        <v>17</v>
      </c>
      <c r="H17" s="4" t="s">
        <v>18</v>
      </c>
      <c r="I17" s="54"/>
      <c r="J17" s="54"/>
      <c r="K17" s="54"/>
      <c r="L17" s="12">
        <f t="shared" si="0"/>
        <v>0</v>
      </c>
      <c r="M17" s="12">
        <v>0.017</v>
      </c>
      <c r="N17" s="24">
        <f t="shared" si="1"/>
        <v>0.017</v>
      </c>
      <c r="O17" s="54"/>
      <c r="P17" s="54"/>
      <c r="Q17" s="54"/>
      <c r="R17" s="12">
        <f t="shared" si="2"/>
        <v>0</v>
      </c>
      <c r="S17" s="12">
        <v>0.02</v>
      </c>
      <c r="T17" s="24">
        <f t="shared" si="3"/>
        <v>0.02</v>
      </c>
    </row>
    <row r="18" spans="1:20" ht="18">
      <c r="A18" s="23" t="s">
        <v>178</v>
      </c>
      <c r="B18" s="3" t="s">
        <v>179</v>
      </c>
      <c r="C18" s="36">
        <v>22</v>
      </c>
      <c r="D18" s="36">
        <v>9</v>
      </c>
      <c r="E18" s="45">
        <v>170</v>
      </c>
      <c r="F18" s="45">
        <v>35</v>
      </c>
      <c r="G18" s="3" t="s">
        <v>4</v>
      </c>
      <c r="H18" s="4" t="s">
        <v>1</v>
      </c>
      <c r="I18" s="54"/>
      <c r="J18" s="54"/>
      <c r="K18" s="54"/>
      <c r="L18" s="12">
        <f t="shared" si="0"/>
        <v>0</v>
      </c>
      <c r="M18" s="12">
        <v>0.041</v>
      </c>
      <c r="N18" s="24">
        <f t="shared" si="1"/>
        <v>0.041</v>
      </c>
      <c r="O18" s="54"/>
      <c r="P18" s="54"/>
      <c r="Q18" s="54"/>
      <c r="R18" s="12">
        <f t="shared" si="2"/>
        <v>0</v>
      </c>
      <c r="S18" s="12">
        <v>0.039</v>
      </c>
      <c r="T18" s="24">
        <f t="shared" si="3"/>
        <v>0.039</v>
      </c>
    </row>
    <row r="19" spans="1:20" ht="18">
      <c r="A19" s="23" t="s">
        <v>77</v>
      </c>
      <c r="B19" s="3" t="s">
        <v>78</v>
      </c>
      <c r="C19" s="44">
        <v>22</v>
      </c>
      <c r="D19" s="44">
        <v>9</v>
      </c>
      <c r="E19" s="45">
        <v>157</v>
      </c>
      <c r="F19" s="45">
        <v>44</v>
      </c>
      <c r="G19" s="8" t="s">
        <v>11</v>
      </c>
      <c r="H19" s="9" t="s">
        <v>12</v>
      </c>
      <c r="I19" s="54"/>
      <c r="J19" s="54"/>
      <c r="K19" s="54"/>
      <c r="L19" s="12">
        <f t="shared" si="0"/>
        <v>0</v>
      </c>
      <c r="M19" s="12">
        <v>0.004</v>
      </c>
      <c r="N19" s="24">
        <f t="shared" si="1"/>
        <v>0.004</v>
      </c>
      <c r="O19" s="54"/>
      <c r="P19" s="54"/>
      <c r="Q19" s="54"/>
      <c r="R19" s="12">
        <f t="shared" si="2"/>
        <v>0</v>
      </c>
      <c r="S19" s="12">
        <v>0.006</v>
      </c>
      <c r="T19" s="24">
        <f t="shared" si="3"/>
        <v>0.006</v>
      </c>
    </row>
    <row r="20" spans="1:20" ht="18">
      <c r="A20" s="23" t="s">
        <v>54</v>
      </c>
      <c r="B20" s="3" t="s">
        <v>55</v>
      </c>
      <c r="C20" s="36">
        <v>23</v>
      </c>
      <c r="D20" s="36">
        <v>10</v>
      </c>
      <c r="E20" s="45">
        <v>152</v>
      </c>
      <c r="F20" s="45">
        <v>47</v>
      </c>
      <c r="G20" s="3" t="s">
        <v>11</v>
      </c>
      <c r="H20" s="4" t="s">
        <v>5</v>
      </c>
      <c r="I20" s="54"/>
      <c r="J20" s="54"/>
      <c r="K20" s="54"/>
      <c r="L20" s="12">
        <f t="shared" si="0"/>
        <v>0</v>
      </c>
      <c r="M20" s="12">
        <v>0.009</v>
      </c>
      <c r="N20" s="24">
        <f t="shared" si="1"/>
        <v>0.009</v>
      </c>
      <c r="O20" s="54"/>
      <c r="P20" s="54"/>
      <c r="Q20" s="54"/>
      <c r="R20" s="12">
        <f t="shared" si="2"/>
        <v>0</v>
      </c>
      <c r="S20" s="12">
        <v>0.001</v>
      </c>
      <c r="T20" s="24">
        <f t="shared" si="3"/>
        <v>0.001</v>
      </c>
    </row>
    <row r="21" spans="1:20" ht="18">
      <c r="A21" s="23" t="s">
        <v>73</v>
      </c>
      <c r="B21" s="3" t="s">
        <v>74</v>
      </c>
      <c r="C21" s="36">
        <v>23</v>
      </c>
      <c r="D21" s="36">
        <v>10</v>
      </c>
      <c r="E21" s="45">
        <v>124</v>
      </c>
      <c r="F21" s="45">
        <v>67</v>
      </c>
      <c r="G21" s="3" t="s">
        <v>53</v>
      </c>
      <c r="H21" s="4" t="s">
        <v>8</v>
      </c>
      <c r="I21" s="54"/>
      <c r="J21" s="54"/>
      <c r="K21" s="54"/>
      <c r="L21" s="12">
        <f t="shared" si="0"/>
        <v>0</v>
      </c>
      <c r="M21" s="12">
        <v>0.03</v>
      </c>
      <c r="N21" s="24">
        <f t="shared" si="1"/>
        <v>0.03</v>
      </c>
      <c r="O21" s="54"/>
      <c r="P21" s="54"/>
      <c r="Q21" s="54"/>
      <c r="R21" s="12">
        <f t="shared" si="2"/>
        <v>0</v>
      </c>
      <c r="S21" s="12">
        <v>0.037</v>
      </c>
      <c r="T21" s="24">
        <f t="shared" si="3"/>
        <v>0.037</v>
      </c>
    </row>
    <row r="22" spans="1:20" ht="18">
      <c r="A22" s="23" t="s">
        <v>29</v>
      </c>
      <c r="B22" s="3" t="s">
        <v>30</v>
      </c>
      <c r="C22" s="36">
        <v>24</v>
      </c>
      <c r="D22" s="36">
        <v>11</v>
      </c>
      <c r="E22" s="45">
        <v>133</v>
      </c>
      <c r="F22" s="45">
        <v>60</v>
      </c>
      <c r="G22" s="3" t="s">
        <v>80</v>
      </c>
      <c r="H22" s="4" t="s">
        <v>8</v>
      </c>
      <c r="I22" s="54"/>
      <c r="J22" s="54"/>
      <c r="K22" s="54"/>
      <c r="L22" s="12">
        <f t="shared" si="0"/>
        <v>0</v>
      </c>
      <c r="M22" s="12">
        <v>0.048</v>
      </c>
      <c r="N22" s="24">
        <f t="shared" si="1"/>
        <v>0.048</v>
      </c>
      <c r="O22" s="54"/>
      <c r="P22" s="54"/>
      <c r="Q22" s="54"/>
      <c r="R22" s="12">
        <f t="shared" si="2"/>
        <v>0</v>
      </c>
      <c r="S22" s="12">
        <v>0.035</v>
      </c>
      <c r="T22" s="24">
        <f t="shared" si="3"/>
        <v>0.035</v>
      </c>
    </row>
    <row r="23" spans="1:20" ht="18">
      <c r="A23" s="23" t="s">
        <v>71</v>
      </c>
      <c r="B23" s="3" t="s">
        <v>72</v>
      </c>
      <c r="C23" s="36">
        <v>24</v>
      </c>
      <c r="D23" s="36">
        <v>11</v>
      </c>
      <c r="E23" s="45">
        <v>122</v>
      </c>
      <c r="F23" s="45">
        <v>68</v>
      </c>
      <c r="G23" s="3" t="s">
        <v>4</v>
      </c>
      <c r="H23" s="4" t="s">
        <v>8</v>
      </c>
      <c r="I23" s="54"/>
      <c r="J23" s="54"/>
      <c r="K23" s="54"/>
      <c r="L23" s="12">
        <f t="shared" si="0"/>
        <v>0</v>
      </c>
      <c r="M23" s="12">
        <v>0.022</v>
      </c>
      <c r="N23" s="24">
        <f t="shared" si="1"/>
        <v>0.022</v>
      </c>
      <c r="O23" s="54"/>
      <c r="P23" s="54"/>
      <c r="Q23" s="54"/>
      <c r="R23" s="12">
        <f t="shared" si="2"/>
        <v>0</v>
      </c>
      <c r="S23" s="12">
        <v>0.002</v>
      </c>
      <c r="T23" s="24">
        <f t="shared" si="3"/>
        <v>0.002</v>
      </c>
    </row>
  </sheetData>
  <sheetProtection/>
  <conditionalFormatting sqref="A2:B23 C7:D23 C2:D4">
    <cfRule type="expression" priority="3" dxfId="0" stopIfTrue="1">
      <formula>($AB2="N")</formula>
    </cfRule>
  </conditionalFormatting>
  <conditionalFormatting sqref="I2:M23 O2:S23">
    <cfRule type="cellIs" priority="2" dxfId="18" operator="greaterThan">
      <formula>199</formula>
    </cfRule>
  </conditionalFormatting>
  <conditionalFormatting sqref="L2:M23 R2:S23">
    <cfRule type="cellIs" priority="1" dxfId="19" operator="greaterThan">
      <formula>599</formula>
    </cfRule>
  </conditionalFormatting>
  <conditionalFormatting sqref="C6:D6">
    <cfRule type="expression" priority="4" dxfId="0" stopIfTrue="1">
      <formula>($AB5="N")</formula>
    </cfRule>
  </conditionalFormatting>
  <printOptions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2016-05-06T10:31:24Z</dcterms:modified>
  <cp:category/>
  <cp:version/>
  <cp:contentType/>
  <cp:contentStatus/>
</cp:coreProperties>
</file>